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bookViews>
    <workbookView xWindow="120" yWindow="120" windowWidth="9720" windowHeight="7320" tabRatio="863"/>
  </bookViews>
  <sheets>
    <sheet name="ОСНОВНОЕ" sheetId="3" r:id="rId1"/>
    <sheet name="ПЕНА монтажная " sheetId="12" r:id="rId2"/>
    <sheet name="Ленты и Псулы" sheetId="11" r:id="rId3"/>
    <sheet name="Москитная Группа " sheetId="7" r:id="rId4"/>
    <sheet name="Дистанционная рамка " sheetId="10" r:id="rId5"/>
    <sheet name=" Саморезы " sheetId="1" r:id="rId6"/>
  </sheets>
  <calcPr calcId="145621"/>
</workbook>
</file>

<file path=xl/calcChain.xml><?xml version="1.0" encoding="utf-8"?>
<calcChain xmlns="http://schemas.openxmlformats.org/spreadsheetml/2006/main">
  <c r="K110" i="11" l="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  <c r="K5" i="11"/>
  <c r="K4" i="11"/>
  <c r="K3" i="11"/>
  <c r="K2" i="11"/>
</calcChain>
</file>

<file path=xl/sharedStrings.xml><?xml version="1.0" encoding="utf-8"?>
<sst xmlns="http://schemas.openxmlformats.org/spreadsheetml/2006/main" count="1399" uniqueCount="765">
  <si>
    <t>Шнур</t>
  </si>
  <si>
    <t>Объем: более 3000шт.</t>
  </si>
  <si>
    <t>Объем: 0-3000 шт</t>
  </si>
  <si>
    <t>Крепления импоста</t>
  </si>
  <si>
    <t>Объем: более 5000</t>
  </si>
  <si>
    <t>Объем: 0-5000 шт.</t>
  </si>
  <si>
    <t>Уголок для москитной сетки(УПМ)</t>
  </si>
  <si>
    <t>Объем: более 5000 шт.</t>
  </si>
  <si>
    <t>Уголок для москитной сетки(АБС)</t>
  </si>
  <si>
    <t>Объем: более 5 рул</t>
  </si>
  <si>
    <t>Объем: 1-5 рул.</t>
  </si>
  <si>
    <t xml:space="preserve">Ширина рулона: 1,6 м
Длина рулона: 30 п/м
В рулоне: 48 м2
</t>
  </si>
  <si>
    <t xml:space="preserve">Ширина рулона: 1,4 м
Длина рулона: 30 п/м
В рулоне: 42 м2
</t>
  </si>
  <si>
    <t>Москитная сетка</t>
  </si>
  <si>
    <t xml:space="preserve">Объем: более 1000 м  </t>
  </si>
  <si>
    <t>Объем: 0-1000 м</t>
  </si>
  <si>
    <t xml:space="preserve">Толщина стенки: 1 мм Длина: 6 м 
Упаковка: 120 м (20 шт)
</t>
  </si>
  <si>
    <t>Импост</t>
  </si>
  <si>
    <t>Объем: более 1000 п.м.</t>
  </si>
  <si>
    <t>Объем: 120-1000 п.м</t>
  </si>
  <si>
    <t>Толщина стенки: 1 мм Длина: 6 м Упаковка: 120 м (20 шт)</t>
  </si>
  <si>
    <t>Профиль для москитной сетки</t>
  </si>
  <si>
    <t>НАИМЕНОВАНИЕ</t>
  </si>
  <si>
    <t>Комплектующие для производства  москитных сеток</t>
  </si>
  <si>
    <t>клин монтажный 23*143*45 (1к.-200 шт.)</t>
  </si>
  <si>
    <t xml:space="preserve"> Клин монтажный </t>
  </si>
  <si>
    <t>клин монтажный 14*100*40 (1к.-392 шт.)</t>
  </si>
  <si>
    <t xml:space="preserve">ОПТ </t>
  </si>
  <si>
    <t xml:space="preserve">Крупный опт </t>
  </si>
  <si>
    <t xml:space="preserve">договорная </t>
  </si>
  <si>
    <t>Упаковка</t>
  </si>
  <si>
    <t xml:space="preserve">  более 500</t>
  </si>
  <si>
    <t xml:space="preserve">Прайс-лист </t>
  </si>
  <si>
    <t>580р кв</t>
  </si>
  <si>
    <t>220э</t>
  </si>
  <si>
    <t>АГУ010-Б</t>
  </si>
  <si>
    <t>Уголок дистанционной рамки 10 мм.-Б</t>
  </si>
  <si>
    <t>АГУ015-Б</t>
  </si>
  <si>
    <t>Уголок дистанционной рамки 15 мм.</t>
  </si>
  <si>
    <t>АГУ020-Б</t>
  </si>
  <si>
    <t>Уголок дистанционной рамки 20 мм.</t>
  </si>
  <si>
    <t>Дист.рамка 8  (7,5 мм)</t>
  </si>
  <si>
    <t>Дист.рамка 10  (9,5 мм)</t>
  </si>
  <si>
    <t>Дист.рамка 12  (11,5 мм)</t>
  </si>
  <si>
    <t>Дист.рамка 14  (13,5 мм)</t>
  </si>
  <si>
    <t>Дист.рамка 16  (15,5 мм)</t>
  </si>
  <si>
    <t>Дист.рамка 24  (23,5 мм)</t>
  </si>
  <si>
    <t>2850 м</t>
  </si>
  <si>
    <t>2250 м</t>
  </si>
  <si>
    <t>1680 м</t>
  </si>
  <si>
    <t>1650 м</t>
  </si>
  <si>
    <t>1350 м</t>
  </si>
  <si>
    <t>1800 м</t>
  </si>
  <si>
    <t>Очиститель COSMOFEN 5</t>
  </si>
  <si>
    <t>Очиститель COSMOFEN 10</t>
  </si>
  <si>
    <t>Очиститель COSMOFEN 20</t>
  </si>
  <si>
    <t>ЦЕНЫ ОБСУЖДАЮТСЯ  В ПРОЦЕССЕ ПЕРЕГОВОРОВ.</t>
  </si>
  <si>
    <t>Кронштейн для подоконника ( металичечкий оцинкованный )</t>
  </si>
  <si>
    <t>мелкий опт</t>
  </si>
  <si>
    <t>крупный опт</t>
  </si>
  <si>
    <t xml:space="preserve">Кронштейн для подоконника </t>
  </si>
  <si>
    <t xml:space="preserve">  более 2400</t>
  </si>
  <si>
    <t xml:space="preserve">Розница </t>
  </si>
  <si>
    <t xml:space="preserve">крупный опт </t>
  </si>
  <si>
    <t xml:space="preserve">Z-образное крепление МЕТАЛЛ </t>
  </si>
  <si>
    <t>Крепление (пара)</t>
  </si>
  <si>
    <t>Профиль</t>
  </si>
  <si>
    <t xml:space="preserve">Подкладка под стеклопакет </t>
  </si>
  <si>
    <t xml:space="preserve">Наименование </t>
  </si>
  <si>
    <t>Анкерные пластины KBE 170мм (70с)</t>
  </si>
  <si>
    <t xml:space="preserve">Дюбель рамный М10х112 </t>
  </si>
  <si>
    <t xml:space="preserve">Дюбель рамный М10х132 </t>
  </si>
  <si>
    <t xml:space="preserve">Дюбель рамный М10х152 </t>
  </si>
  <si>
    <t xml:space="preserve">Дюбель рамный М10х202 </t>
  </si>
  <si>
    <t xml:space="preserve">Дюбель рамный М10х182 </t>
  </si>
  <si>
    <t>Дюбель рамный М10х72</t>
  </si>
  <si>
    <t xml:space="preserve">Дюбель рамный М10х92 </t>
  </si>
  <si>
    <t xml:space="preserve">Шуруп по бетону FRS S 7.5х112 </t>
  </si>
  <si>
    <t xml:space="preserve">Шуруп по бетону FRS S 7.5х132 </t>
  </si>
  <si>
    <t xml:space="preserve">Шуруп по бетону FRS S 7.5х152 </t>
  </si>
  <si>
    <t xml:space="preserve">Шуруп по бетону FRS S 7.5х182 </t>
  </si>
  <si>
    <t>Шуруп по бетону FRS S 7.5х202.</t>
  </si>
  <si>
    <t xml:space="preserve">Шуруп по бетону FRS S 7.5х212 </t>
  </si>
  <si>
    <t xml:space="preserve">Шуруп по бетону FRS S 7.5х72 </t>
  </si>
  <si>
    <t xml:space="preserve">Шуруп по бетону FRS S 7.5х92 </t>
  </si>
  <si>
    <t xml:space="preserve">Перчатки с обливом </t>
  </si>
  <si>
    <t>Стрейч пленка  2,8кг</t>
  </si>
  <si>
    <t>до 100 шт</t>
  </si>
  <si>
    <t>от 100 шт до 1000 шт</t>
  </si>
  <si>
    <t>от 2500 шт и выше</t>
  </si>
  <si>
    <t>Нащельник  Самоклеющийся 1мм</t>
  </si>
  <si>
    <t>Нащельник Самоклеющийся 1мм с защитной пленкой</t>
  </si>
  <si>
    <t>140 р.м</t>
  </si>
  <si>
    <t>120 р.м.</t>
  </si>
  <si>
    <t xml:space="preserve">от 1000 шт до </t>
  </si>
  <si>
    <t xml:space="preserve">Стартовый профиль  </t>
  </si>
  <si>
    <t>Ф-Профиль 45</t>
  </si>
  <si>
    <t>Ф-Профиль 60</t>
  </si>
  <si>
    <t>розница.</t>
  </si>
  <si>
    <t>Нащельник   80* на бабинах 50 м Германия</t>
  </si>
  <si>
    <t>Нащельник  100* на бабинах 50 м Германия</t>
  </si>
  <si>
    <t>Нащельник  80* на бабинах 50 м Германия</t>
  </si>
  <si>
    <t>Нащельник   100* на бабинах 50 м Германия</t>
  </si>
  <si>
    <t>Очиститель для монтажной мены</t>
  </si>
  <si>
    <t xml:space="preserve">1р </t>
  </si>
  <si>
    <t xml:space="preserve"> до 100</t>
  </si>
  <si>
    <t xml:space="preserve">Малярный скоч  </t>
  </si>
  <si>
    <t xml:space="preserve">)Ultima U герметик силиконовый универсальный белый,280ml </t>
  </si>
  <si>
    <t>№</t>
  </si>
  <si>
    <t>Наименование товара</t>
  </si>
  <si>
    <t>Ед. из.</t>
  </si>
  <si>
    <t>Прайс (с НДС - 18%), руб.</t>
  </si>
  <si>
    <t>В коробке (м.п.)</t>
  </si>
  <si>
    <t>Масса коробки (кг.)</t>
  </si>
  <si>
    <t>Коробок на поддоне</t>
  </si>
  <si>
    <t>Краткая характеристика</t>
  </si>
  <si>
    <t>Класс материала</t>
  </si>
  <si>
    <t>Робибанд ПСУЛ II серый</t>
  </si>
  <si>
    <t>м.п</t>
  </si>
  <si>
    <t>10/4*7,5</t>
  </si>
  <si>
    <t>ПСУЛ.Б.10.04.075.00</t>
  </si>
  <si>
    <t>Паропроницаемая саморасширяющаяся уплотнительная лента. ПСУЛ</t>
  </si>
  <si>
    <t>ПРЕМИУМ</t>
  </si>
  <si>
    <t>12/4*7,5</t>
  </si>
  <si>
    <t>ПСУЛ.Б.12.04.075.00</t>
  </si>
  <si>
    <t>12/6*5</t>
  </si>
  <si>
    <t>ПСУЛ.Б.12.06.050.00</t>
  </si>
  <si>
    <t>15/6*5</t>
  </si>
  <si>
    <t>ПСУЛ.Б.15.06.050.00</t>
  </si>
  <si>
    <t>15/8*5</t>
  </si>
  <si>
    <t>ПСУЛ.Б.15.08.043.00</t>
  </si>
  <si>
    <t>Робибанд ВМ А</t>
  </si>
  <si>
    <t>80*18</t>
  </si>
  <si>
    <t>ВМ.А.080.180.13</t>
  </si>
  <si>
    <t>Применяется для внутренней пароизоляции стыков светопрозрачных конструкций</t>
  </si>
  <si>
    <t>100*18</t>
  </si>
  <si>
    <t>ВМ.А.100.180.13</t>
  </si>
  <si>
    <t>120*18</t>
  </si>
  <si>
    <t>ВМ.А.120.180.13</t>
  </si>
  <si>
    <t>150*18</t>
  </si>
  <si>
    <t>ВМ.А.150.180.13</t>
  </si>
  <si>
    <t>Робибанд ВС А</t>
  </si>
  <si>
    <t>ВС.А.080.180.00</t>
  </si>
  <si>
    <t>Парогидроизоляционная лента. Применяется для внутренней пароизоляции стыков при монтаже светопрозрачных конструкций</t>
  </si>
  <si>
    <t>ВС.А.100.180.00</t>
  </si>
  <si>
    <t>ВС.А.120.180.00</t>
  </si>
  <si>
    <t>ВС.А.150.180.00</t>
  </si>
  <si>
    <t>Робибанд НЛ А</t>
  </si>
  <si>
    <t>НЛ.А.080.180.00</t>
  </si>
  <si>
    <t>Наружная гидроизоляционная паропроницаемая лента. Применяется для защиты стыков под оконным сливом.</t>
  </si>
  <si>
    <t>НЛ.А.100.180.00</t>
  </si>
  <si>
    <t>НЛ.А.120.180.00</t>
  </si>
  <si>
    <t>НЛ.А.150.180.00</t>
  </si>
  <si>
    <t>Робибанд ПБА А</t>
  </si>
  <si>
    <t>45*1,0*15</t>
  </si>
  <si>
    <t>ПБА.А.045.150.1000.00</t>
  </si>
  <si>
    <t>Применяется для герметизации стыков в конструкциях зимних садов, зенитных фонарей и других конструкций</t>
  </si>
  <si>
    <t>45*1,2*15</t>
  </si>
  <si>
    <t>ПБА.А.045.150.1200.00</t>
  </si>
  <si>
    <t>50*1,2*15</t>
  </si>
  <si>
    <t xml:space="preserve">Монтажная пена GoldiFoam+ (профессиональная) Зима/Лето  </t>
  </si>
  <si>
    <t>ПБА.А.050.150.1200.00</t>
  </si>
  <si>
    <t>60*1,2*15</t>
  </si>
  <si>
    <t>ПБА.А.060.150.1200.00</t>
  </si>
  <si>
    <t>100*1,2*15</t>
  </si>
  <si>
    <t>ПБА.А.100.150.1200.00</t>
  </si>
  <si>
    <t>150*1,2*15</t>
  </si>
  <si>
    <t>ПБА.А.150.150.1200.00</t>
  </si>
  <si>
    <t>200*1,2*15</t>
  </si>
  <si>
    <t>ПБА.А.200.150.1200.00</t>
  </si>
  <si>
    <t>Робибанд ПСУЛ II черный</t>
  </si>
  <si>
    <t>10/3*6</t>
  </si>
  <si>
    <t>ПСУЛ.В.10.03.060.00</t>
  </si>
  <si>
    <t>Паропроницаемая саморасширяющаяся уплотнительная лента. Предназначена для наружной гидроизоляции стыков светопрозрачных конструкций.</t>
  </si>
  <si>
    <t>СТАНДАРТ</t>
  </si>
  <si>
    <t>10/4*9</t>
  </si>
  <si>
    <t>ПСУЛ.В.10.04.060.00</t>
  </si>
  <si>
    <t>12/4*9</t>
  </si>
  <si>
    <t>ПСУЛ.В.12.04.060.00</t>
  </si>
  <si>
    <t>12/6*6</t>
  </si>
  <si>
    <t>ПСУЛ.В.12.06.040.00</t>
  </si>
  <si>
    <t>ПСУЛ.В.15.08.040.00</t>
  </si>
  <si>
    <t>17/10*3</t>
  </si>
  <si>
    <t>ПСУЛ.В.17.10.040.00</t>
  </si>
  <si>
    <t>20/8*5</t>
  </si>
  <si>
    <t>ПСУЛ.В.20.08.040.00</t>
  </si>
  <si>
    <t>Робибанд ПСУЛ III</t>
  </si>
  <si>
    <t>10/3*12</t>
  </si>
  <si>
    <t>ПСУЛ.Г.10.03.120.00</t>
  </si>
  <si>
    <t>Паропроницаемая саморасширяющаяся уплотнительная лента. Предназначена для наружной гидроизоляции стыков светопрозрачных конструкций</t>
  </si>
  <si>
    <t xml:space="preserve">Монтажная пена PROFF 65+ (профессиональная) Зима/Лето  </t>
  </si>
  <si>
    <t xml:space="preserve">Монтажная пена HOME 65(профессиональная) Зима/Лето  </t>
  </si>
  <si>
    <t xml:space="preserve">Монтажная пена REMONTIX PRO 65 + (профессиональная) Зима/Лето  </t>
  </si>
  <si>
    <t>ПСУЛ.Г.10.04.090.00</t>
  </si>
  <si>
    <t>ПСУЛ.Г.12.06.060.00</t>
  </si>
  <si>
    <t>15/6*6</t>
  </si>
  <si>
    <t>ПСУЛ.Г.15.06.060.00</t>
  </si>
  <si>
    <t>ПСУЛ.Г.15.08.050.00</t>
  </si>
  <si>
    <t>ПСУЛ.Г.20.08.050.00</t>
  </si>
  <si>
    <t>Робибанд ПСУЛ 50-3</t>
  </si>
  <si>
    <t>10/4*18</t>
  </si>
  <si>
    <t>ПСУЛ.Д.10.04.180.00</t>
  </si>
  <si>
    <t>Паропроницаемая саморасширяющаяся уплотнительная лента.</t>
  </si>
  <si>
    <t>12/6*12</t>
  </si>
  <si>
    <t>ПСУЛ.Д.12.06.120.00</t>
  </si>
  <si>
    <t>Баллон 750 мл</t>
  </si>
  <si>
    <t>менее12 бал.</t>
  </si>
  <si>
    <t>От:12-672 бал.</t>
  </si>
  <si>
    <t>От:672-3000 бал.</t>
  </si>
  <si>
    <t>От: более 3000 бал.</t>
  </si>
  <si>
    <t xml:space="preserve">Монтажная пена DeLux 68+ (профессиональная) Зима/Лето  </t>
  </si>
  <si>
    <t xml:space="preserve">Монтажная пена EUROPEN 70+ (профессиональная) Зима/Лето </t>
  </si>
  <si>
    <t>Баллон 1000 мл</t>
  </si>
  <si>
    <t xml:space="preserve">PENOSIL GOLD GUN  </t>
  </si>
  <si>
    <t>Дог</t>
  </si>
  <si>
    <t>TYTAN 65 O2  профессиональная пена</t>
  </si>
  <si>
    <t>15/6*12</t>
  </si>
  <si>
    <t>ПСУЛ.Д.15.06.120.00</t>
  </si>
  <si>
    <t>15/8*10</t>
  </si>
  <si>
    <t>ПСУЛ.Д.15.08.100.00</t>
  </si>
  <si>
    <t>20/8*10</t>
  </si>
  <si>
    <t>ПСУЛ.Д.20.08.100.00</t>
  </si>
  <si>
    <t>20/10*7,5</t>
  </si>
  <si>
    <t>ПСУЛ.Д.20.10.075.00</t>
  </si>
  <si>
    <t>Робибанд ВМ Б</t>
  </si>
  <si>
    <t>ВМ.Б.080.180.00</t>
  </si>
  <si>
    <t>ВМ.Б.100.180.00</t>
  </si>
  <si>
    <t>ВМ.Б.120.180.00</t>
  </si>
  <si>
    <t>ВМ.Б.150.180.00</t>
  </si>
  <si>
    <t>Робибанд ВС Б</t>
  </si>
  <si>
    <t>ВС.Б.080.180.01</t>
  </si>
  <si>
    <t>ВС.Б.100.180.01</t>
  </si>
  <si>
    <t>ВС.Б.120.180.01</t>
  </si>
  <si>
    <t>ВС.Б.150.180.01</t>
  </si>
  <si>
    <t>Робибанд ВС В</t>
  </si>
  <si>
    <t>м.п.</t>
  </si>
  <si>
    <t>ВС.В.080.180.01.ВЖ00</t>
  </si>
  <si>
    <r>
      <t xml:space="preserve">Применяется для внутренней пароизоляции стыков светопрозрачных конструкций </t>
    </r>
    <r>
      <rPr>
        <b/>
        <i/>
        <sz val="10"/>
        <rFont val="Times New Roman"/>
        <family val="1"/>
        <charset val="204"/>
      </rPr>
      <t>ШИРИНА Б/К клеевого слоя 50 мм</t>
    </r>
  </si>
  <si>
    <t>НОВЫЙ ПРОДУКТ</t>
  </si>
  <si>
    <t>ВС.В.100.180.01.ВЖ01</t>
  </si>
  <si>
    <t>ВС.В.120.180.01.ВЖ02</t>
  </si>
  <si>
    <t>ВС.В.150.180.01.ВЖ03</t>
  </si>
  <si>
    <t>Робибанд НЛ Б</t>
  </si>
  <si>
    <t>НЛ.Б.080.180.14</t>
  </si>
  <si>
    <t>НЛ.Б.100.180.14</t>
  </si>
  <si>
    <t>НЛ.Б.120.180.14</t>
  </si>
  <si>
    <t>НЛ.Б.150.180.14</t>
  </si>
  <si>
    <t>Робибанд НЛП Б</t>
  </si>
  <si>
    <t>НЛП.Б.100.180.02</t>
  </si>
  <si>
    <t>Наружная гидроизоляционная паропроницаемая лента. Применяется для защиты стыков оконных конструкций и вентилируемых фасадов. Устойчива к УФ излучениям.</t>
  </si>
  <si>
    <t>НЛП.Б.120.180.02</t>
  </si>
  <si>
    <t>НЛП.Б.150.180.02</t>
  </si>
  <si>
    <t>Робибанд БО Б</t>
  </si>
  <si>
    <t>70*1,2*15</t>
  </si>
  <si>
    <t>БО.Б.070.150.1200.00</t>
  </si>
  <si>
    <t>Применяется для внутренней пароизоляции стыков светопрозрачных конструкций и др.</t>
  </si>
  <si>
    <t>БО.Б.100.150.1200.00</t>
  </si>
  <si>
    <t>120*1,2*15</t>
  </si>
  <si>
    <t>БО.Б.120.150.1200.00</t>
  </si>
  <si>
    <t>БО.Б.150.150.1200.00</t>
  </si>
  <si>
    <t>БО.Б.200.150.1200.00</t>
  </si>
  <si>
    <t>Робибанд ПБ Б</t>
  </si>
  <si>
    <t>20*1,2*15</t>
  </si>
  <si>
    <t>ПБ.Б.020.150.1200.00</t>
  </si>
  <si>
    <t>Применяется для герметизации (склейки) кровли из листового материала, герметизации различных примыканий</t>
  </si>
  <si>
    <t>ПБ.Б.045.150.1200.00</t>
  </si>
  <si>
    <t>ПБ.Б.050.150.1200.00</t>
  </si>
  <si>
    <t>ПБ.Б.060.150.1200.00</t>
  </si>
  <si>
    <t>ПБ.Б.100.150.1200.00</t>
  </si>
  <si>
    <t>ПБ.Б.150.150.1200.00</t>
  </si>
  <si>
    <t>ПБ.Б.200.150.1200.00</t>
  </si>
  <si>
    <t>Робибанд ПБТ Б</t>
  </si>
  <si>
    <t>ПБТ.Б.045.150.1200.00</t>
  </si>
  <si>
    <t>ПБТ.Б.050.150.1200.00</t>
  </si>
  <si>
    <t>ПБТ.Б.060.150.1200.00</t>
  </si>
  <si>
    <t>ПБТ.Б.100.150.1200.00</t>
  </si>
  <si>
    <t>ПБТ.Б.150.150.1200.00</t>
  </si>
  <si>
    <t>ПБТ.Б.200.150.1200.00</t>
  </si>
  <si>
    <t>Робибанд ПБА Б</t>
  </si>
  <si>
    <t>ПБА.Б.045.150.1200.00</t>
  </si>
  <si>
    <t>ПБА.Б.050.150.1200.00</t>
  </si>
  <si>
    <t>ПБА.Б.060.150.1200.00</t>
  </si>
  <si>
    <t>ПБА.Б.100.150.1200.00</t>
  </si>
  <si>
    <t>ПБА.Б.150.150.1200.00</t>
  </si>
  <si>
    <t>ПБА.Б.200.150.1200.00</t>
  </si>
  <si>
    <t>Робибанд ПБЛН Б</t>
  </si>
  <si>
    <t>ПБЛН.Б.045.150.1200.00</t>
  </si>
  <si>
    <t>Бутилкаучуковая лента на металлизированной пленке. Применяется для герметизации стыков в конструкциях зимних садов, зенитных фонарей и других конструкций.</t>
  </si>
  <si>
    <t>ПБЛН.Б.050.150.1200.00</t>
  </si>
  <si>
    <t>ПБЛН.Б.060.150.1200.00</t>
  </si>
  <si>
    <t>ПБЛН.Б.100.150.1200.00</t>
  </si>
  <si>
    <t>ПБЛН.Б.150.150.1200.00</t>
  </si>
  <si>
    <t>ПБЛН.Б.200.150.1200.00</t>
  </si>
  <si>
    <t>Робибанд ПУ Б</t>
  </si>
  <si>
    <t>200*2*4*10</t>
  </si>
  <si>
    <t>ПУ.Б.200.100.2004.00</t>
  </si>
  <si>
    <t>Применяется для герметизации и утепления швов и узлов различных строительных конструкций</t>
  </si>
  <si>
    <t>Робибанд ПСУЛ 50+</t>
  </si>
  <si>
    <t>10/2*15</t>
  </si>
  <si>
    <t>ПСУЛ.С.10.2.150.00</t>
  </si>
  <si>
    <t>ЭКОНОМ</t>
  </si>
  <si>
    <t>10/3*10</t>
  </si>
  <si>
    <t>ПСУЛ.С.10.3.010.00</t>
  </si>
  <si>
    <t>ПСУЛ.С.10.4.075.00</t>
  </si>
  <si>
    <t>ПСУЛ.С.12.4.075.00</t>
  </si>
  <si>
    <t>ПСУЛ.С.12.6.060.00</t>
  </si>
  <si>
    <t>ПСУЛ.С.15.6.060.00</t>
  </si>
  <si>
    <t>ПСУЛ.С.15.8.050.00</t>
  </si>
  <si>
    <t>ПСУЛ.С.20.08.050.00</t>
  </si>
  <si>
    <t>Робибанд ВМ В</t>
  </si>
  <si>
    <t>80*25</t>
  </si>
  <si>
    <t>ВМ.В.080.250.00.ВА08</t>
  </si>
  <si>
    <t>100*25</t>
  </si>
  <si>
    <t>ВМ.В.100.250.00.ВА09</t>
  </si>
  <si>
    <t>120*25</t>
  </si>
  <si>
    <t>ВМ.В.120.250.00.ВА10</t>
  </si>
  <si>
    <t>150*25</t>
  </si>
  <si>
    <t>ВМ.В.150.250.00.ВА11</t>
  </si>
  <si>
    <t>Робибанд НЛ В</t>
  </si>
  <si>
    <t>НЛ.В.080.250.14.НА00</t>
  </si>
  <si>
    <t>НЛ.В.100.250.14.НА02</t>
  </si>
  <si>
    <t>НЛ.В.120.250.14.НА04</t>
  </si>
  <si>
    <t>НЛ.В.150.250.14.НА05</t>
  </si>
  <si>
    <t>Робибанд КМП</t>
  </si>
  <si>
    <t>30*40*6</t>
  </si>
  <si>
    <t>КМП.Х.П3.030.040.060.КТ02</t>
  </si>
  <si>
    <t>Комбинированная многофункциональная паропроницаемая лента, применяется в проемах с четвертями, в т.ч. разрушенными, в оконных проемах без четверти</t>
  </si>
  <si>
    <t>КМП</t>
  </si>
  <si>
    <t>Робибанд Праймер</t>
  </si>
  <si>
    <t>шт.</t>
  </si>
  <si>
    <t>0,5 мл</t>
  </si>
  <si>
    <t>Универсальный аэрозольный грунт предназначен  для улучшения адгезии самоклеящихся герметизирующих ленточных  материалов с осыпающимися, пыльными, загрязненными поверхностями, в том числе, в зимних условиях (до -15°С)</t>
  </si>
  <si>
    <t>Праймер</t>
  </si>
  <si>
    <t xml:space="preserve">Перчатки в ассортименте </t>
  </si>
  <si>
    <t xml:space="preserve">Скоч прозрачный </t>
  </si>
  <si>
    <t xml:space="preserve">Заглушка на анкерный болт, белая ,(100шт), </t>
  </si>
  <si>
    <t>П-24-34</t>
  </si>
  <si>
    <t xml:space="preserve"> Упаковка</t>
  </si>
  <si>
    <t xml:space="preserve">Цены на подкладки  под стеклопакет свыше 34 мм уточняйте у менеджера  </t>
  </si>
  <si>
    <t>0,7р</t>
  </si>
  <si>
    <t>0,85р</t>
  </si>
  <si>
    <t>1р</t>
  </si>
  <si>
    <t>ФВ-КВЕ-171</t>
  </si>
  <si>
    <t>ФВ-КВЕ-70</t>
  </si>
  <si>
    <t>ФВ-710</t>
  </si>
  <si>
    <t>2,2р</t>
  </si>
  <si>
    <t>2р</t>
  </si>
  <si>
    <t>ГЕРМЕТИКИ</t>
  </si>
  <si>
    <t>Герметики силиконовые Ultima</t>
  </si>
  <si>
    <t>Молекулярное сито</t>
  </si>
  <si>
    <t>Норма упаковки</t>
  </si>
  <si>
    <t xml:space="preserve">Nedex,  Е15 D-1.0/1.8. 25кг </t>
  </si>
  <si>
    <t>25кг</t>
  </si>
  <si>
    <t>Дистанционная рамка</t>
  </si>
  <si>
    <t>цена</t>
  </si>
  <si>
    <t>бухта</t>
  </si>
  <si>
    <t>500 метров</t>
  </si>
  <si>
    <t>Пенополиэтиленовые уплотняющие жгуты марки "Изонел" (Вилатерм)</t>
  </si>
  <si>
    <t xml:space="preserve">Диаметр </t>
  </si>
  <si>
    <t>Стрейч пленка 1,7кг</t>
  </si>
  <si>
    <t>Дюбель рамный М10</t>
  </si>
  <si>
    <t>Герметики силиконовые Penosil</t>
  </si>
  <si>
    <t xml:space="preserve">В прайс листе указан не полный ассортимент герметиков , подробности у менеджера </t>
  </si>
  <si>
    <t xml:space="preserve">Норма Упаковки </t>
  </si>
  <si>
    <t>Фиксатор для откосов  КВЕ, Rehau</t>
  </si>
  <si>
    <t>Кронштейн для крепления откосов КВЕ,VEKA ,Rehau</t>
  </si>
  <si>
    <t xml:space="preserve">Ручка балконной двери Мет </t>
  </si>
  <si>
    <t xml:space="preserve">Ручка балконной Пластик </t>
  </si>
  <si>
    <t xml:space="preserve">Ограничитель открывания металл. Окрашенный                4 позиции </t>
  </si>
  <si>
    <t xml:space="preserve">Ограничитель открывания металл. Окрашенный  5 позиции </t>
  </si>
  <si>
    <t xml:space="preserve">торцевая накладка (ПРЯМАЯ/НАКЛОННАЯ </t>
  </si>
  <si>
    <t xml:space="preserve">Ролик для закатки </t>
  </si>
  <si>
    <t>Semperit , Stomil Sanok ,  АРТИ</t>
  </si>
  <si>
    <t xml:space="preserve">Ручка  С КЛЮЧОМ </t>
  </si>
  <si>
    <t>Обратная ручка балконной двери ( Ракушка )</t>
  </si>
  <si>
    <t>Фальцевый вкладыш</t>
  </si>
  <si>
    <t>Шуруп по бетону</t>
  </si>
  <si>
    <t>тыс. шт.</t>
  </si>
  <si>
    <t>Шуруп для крепления импоста 6,3х90, белый (1кор-1000шт)</t>
  </si>
  <si>
    <t>Шуруп для крепления импоста 6,3х70, белый (1кор-1200шт)</t>
  </si>
  <si>
    <t>Шуруп для крепления импоста 4,2х13 фасованный (1000шт/кор) белый, (ГУ-10кор)</t>
  </si>
  <si>
    <t>Шуруп для крепления импоста</t>
  </si>
  <si>
    <t>Фурнитур.саморез 4,1*40 (1000 шт/кор) б/плоский (ГУ 8кор)</t>
  </si>
  <si>
    <t>Фурнитур.саморез 4,1*30 (1000 шт/кор) б/плоский (ГУ 12кор)</t>
  </si>
  <si>
    <t>Фурнитур.саморез 4,1*25 (1000 шт/кор) б/плоский (ГУ 16кор)</t>
  </si>
  <si>
    <t>Фурнитур.cаморез 4,1*35 (1000шт/кор) б/плоский (ГУ-8)</t>
  </si>
  <si>
    <t>Фурнитур.cаморез 4,1*35 (1000шт/кор) б/плоский (ГУ-6)</t>
  </si>
  <si>
    <t>Фасованные фурнитурные саморезы б/плоский</t>
  </si>
  <si>
    <t>Оконный саморез SG 3,9х38 (1000шт/кор), белые (ГУ 8кор)</t>
  </si>
  <si>
    <t>Оконный саморез SG 3,9х35 (1000шт/кор), белые (ГУ-6кор)</t>
  </si>
  <si>
    <t>Оконный саморез SG 3,9х32 (1000шт/кор), белые (ГУ 10кор)</t>
  </si>
  <si>
    <t>Оконный саморез SG 3,9х13 (1000шт/кор), белые (ГУ 20кор)</t>
  </si>
  <si>
    <t>Оконный саморез SG 3,9*38 (1000шт/кор), желтые (ГУ 6кор)</t>
  </si>
  <si>
    <t>Оконный саморез SG 3,9*25 (1000 шт/кор),белые (ГУ 10 кор)</t>
  </si>
  <si>
    <t>Оконный саморез SG 3,9*19 (1000 шт/кор),белые (ГУ 10 кор)</t>
  </si>
  <si>
    <t>Оконный саморез SG 3,9*16 (1000 шт/кор), белые (ГУ 20кор)</t>
  </si>
  <si>
    <t xml:space="preserve">Фасованные оконные саморезы </t>
  </si>
  <si>
    <t>Саморез пресс шайбой, сверло 4,2х76 (2000шт/кор),сверло</t>
  </si>
  <si>
    <t>Саморез пресс шайбой, сверло 4,2х75 (500шт/кор), (ГУ-4шт) фасованный</t>
  </si>
  <si>
    <t>Саморез пресс шайбой, сверло 4,2х57 (500шт/кор), (ГУ-4шт) фасованный</t>
  </si>
  <si>
    <t>Саморез пресс шайбой, сверло 4,2х41 (500шт/кор), (ГУ-8шт) фасованный</t>
  </si>
  <si>
    <t>Саморез пресс шайбой, сверло 4,2х35 (1000шт/кор), (ГУ-6шт) фасованный</t>
  </si>
  <si>
    <t>Саморез пресс шайбой, сверло 4,2х32 (1000шт/кор), (ГУ-6шт) фасованный</t>
  </si>
  <si>
    <t>Саморез пресс шайбой, сверло 4,2х25 (1000шт/кор), (ГУ-6шт) фасованный</t>
  </si>
  <si>
    <t>Саморез пресс шайбой, сверло 4,2х19 (1000шт/кор), (ГУ-8шт) фасованный</t>
  </si>
  <si>
    <t>Саморез пресс шайбой, сверло 4,2х16 (1000шт/кор), (ГУ-10шт) фасованный</t>
  </si>
  <si>
    <t>Саморез пресс шайбой, сверло 4,2х13 (1000шт/кор), (ГУ-12шт) фасованный</t>
  </si>
  <si>
    <t>Саморезы с пресс шайбой, сверло, фасованные</t>
  </si>
  <si>
    <t>Саморез по металлу (клоп) 3,8х11 (1000шт/кор),(ГУ-16кор),фосфат.,наконеч.сверло</t>
  </si>
  <si>
    <t xml:space="preserve">Ручка МС импостная </t>
  </si>
  <si>
    <t>Саморез по металлу (клоп) 3,8х11 (1000шт/кор),(ГУ-16кор),белые,наконечник сверло</t>
  </si>
  <si>
    <t>Саморез по металлу (клоп) 3,5х11 (1000шт/кор),(ГУ-20кор),фосфат.,наконеч.острый</t>
  </si>
  <si>
    <t>Саморез по металлу (клоп) 3,5х11 (1000шт/кор),(ГУ-20кор),белые,наконечник острый</t>
  </si>
  <si>
    <t>Саморезы по металлу</t>
  </si>
  <si>
    <t>Саморез для ГКЛ металл 4,2х90 (1500 шт/кор)</t>
  </si>
  <si>
    <t>Саморез для ГКЛ металл 4,2х75 (2000 шт/кор)</t>
  </si>
  <si>
    <t>Саморез для ГКЛ металл 4,2х70 (2500 шт/кор)</t>
  </si>
  <si>
    <t>Порожек</t>
  </si>
  <si>
    <t>Соединитель порога КВЕ SH306</t>
  </si>
  <si>
    <t>Порог и соединитель порога</t>
  </si>
  <si>
    <t xml:space="preserve">Опт </t>
  </si>
  <si>
    <t>Саморез для ГКЛ металл 4,2х65 (2500 шт/кор)</t>
  </si>
  <si>
    <t>Саморез для ГКЛ металл 3,5х55 (4000 шт/кор)</t>
  </si>
  <si>
    <t>Саморез для ГКЛ металл 3,5х51 (4000 шт/кор)</t>
  </si>
  <si>
    <t>Саморез для ГКЛ металл 3,5х45 (6500 шт/кор)</t>
  </si>
  <si>
    <t>Саморез для ГКЛ металл 3,5х41 (6500 шт/кор)</t>
  </si>
  <si>
    <t>Саморез для ГКЛ металл 3,5х35 (8000 шт/кор)</t>
  </si>
  <si>
    <t>Саморез для ГКЛ металл 3,5х32 (8000 шт/кор)</t>
  </si>
  <si>
    <t>Саморез для ГКЛ металл 3,5х25 (13000 шт/кор)</t>
  </si>
  <si>
    <t>Саморез для ГКЛ металл 3,5х19 (18000 шт/кор)</t>
  </si>
  <si>
    <t>Саморез для ГКЛ металл 3,5х16 (20000 шт/кор)</t>
  </si>
  <si>
    <t>Саморез для ГКЛ дерево 4,2х90 (1500 шт/кор)</t>
  </si>
  <si>
    <t>Саморез для ГКЛ дерево 4,2х75 (2000 шт/кор)</t>
  </si>
  <si>
    <t>Саморез для ГКЛ дерево 4,2х70 (2500 шт/кор)</t>
  </si>
  <si>
    <t>Саморез для ГКЛ дерево 4,2х65 (2500 шт/кор)</t>
  </si>
  <si>
    <t>Саморез для ГКЛ дерево 3,5х55 (4000 шт/кор)</t>
  </si>
  <si>
    <t>Саморез для ГКЛ дерево 3,5х51 (4000 шт/кор)</t>
  </si>
  <si>
    <t>Саморез для ГКЛ дерево 3,5х45 (6500 шт/кор)</t>
  </si>
  <si>
    <t>Саморез для ГКЛ дерево 3,5х41 (6500 шт/кор)</t>
  </si>
  <si>
    <t>Саморез для ГКЛ дерево 3,5х35 (8000 шт/кор)</t>
  </si>
  <si>
    <t>Саморез для ГКЛ дерево 3,5х32 (8000 шт/кор)</t>
  </si>
  <si>
    <t>Саморез для ГКЛ дерево 3,5х25 (13000 шт/кор)</t>
  </si>
  <si>
    <t>Саморез для ГКЛ дерево 3,5х19 (18000 шт/кор)</t>
  </si>
  <si>
    <t>Саморез для ГКЛ дерево 3,5х16 (20000 шт/кор)</t>
  </si>
  <si>
    <t>Саморезы для ГКЛ</t>
  </si>
  <si>
    <t>Фурнит. саморез  SG 4,1х40 желтый, с неполной резьбой (1кор-6000.шт)</t>
  </si>
  <si>
    <t>Фурнит. саморез  SG 4,0х20 желтый (1кор-18800т.шт)</t>
  </si>
  <si>
    <t>Фурнит. саморез  SG 4,0х20 желтый (1кор-14300т.шт)</t>
  </si>
  <si>
    <t>Фурнит. саморез  SG 4,0х20 желтый (1кор-12090т.шт)</t>
  </si>
  <si>
    <t>Фурнит. саморез  SG 4,0х20 желтый (1кор-10500т.шт)</t>
  </si>
  <si>
    <t>Саморезы фурнитурные ж/плоский 4.0</t>
  </si>
  <si>
    <t>Фурнитур. саморез 4,1*35 (9000 шт/кор) ж/полукруг</t>
  </si>
  <si>
    <t>Фурнитур. саморез 4,1*30 (11000 шт/кор) жел.полукр</t>
  </si>
  <si>
    <t>Фурнитур. саморез 4,1*20 (21000 шт/кор) ж/полукруг</t>
  </si>
  <si>
    <t>Саморез фурнитурный ж/полукруглый 4,1</t>
  </si>
  <si>
    <t>Фурнитур. саморез 4,1*30 (11000 шт/кор) ж/плоский</t>
  </si>
  <si>
    <t>Фурнитур. саморез 4,1*20 (21000 шт/кор) ж/плоский</t>
  </si>
  <si>
    <t>Фурнитур. саморез 4,1*40 (7000 шт/кор) б/плоский</t>
  </si>
  <si>
    <t>Фурнитур. саморез 4,1*35 (9000 шт/кор) б/плоский</t>
  </si>
  <si>
    <t>Фурнитур. саморез 4,1*30 (11000 шт/кор) б/плоский</t>
  </si>
  <si>
    <t>Фурнитур. саморез 4,1*25 (13000 шт/кор) б/плоский</t>
  </si>
  <si>
    <t>Фурнитур. саморез 4,1*20 (21000 шт/кор) б/плоский</t>
  </si>
  <si>
    <t xml:space="preserve">Саморез фурнитурный б/плоский </t>
  </si>
  <si>
    <t>Саморезы универсальные SG 5,0х70 (1кор-2000шт), белые</t>
  </si>
  <si>
    <t>Саморезы универсальные SG 5,0х50 (1кор-4000шт), белые</t>
  </si>
  <si>
    <t>Саморезы универсальные SG 4,0х45 (1кор-6000шт), желтые</t>
  </si>
  <si>
    <t>Саморезы универсальные SG 4,0х40 (1кор-6000шт), желтые</t>
  </si>
  <si>
    <t>Саморезы универсальные SG 4,0х35 (1кор-9000шт), желтые</t>
  </si>
  <si>
    <t>Саморезы универсальные SG 4,0х35 (1кор-6500шт), желтые</t>
  </si>
  <si>
    <t>Саморезы универсальные SG 4,0х35 (1кор-10000шт), желтые</t>
  </si>
  <si>
    <t>Саморезы универсальные SG 4,0х30 (1кор-12000шт), желтые</t>
  </si>
  <si>
    <t>Саморезы универсальные SG 4,0х25 (1кор-15000шт), желтые</t>
  </si>
  <si>
    <t>Саморез универсальный</t>
  </si>
  <si>
    <t>Саморез с пресс шайбой 4,2х75 (500 шт/кор), (ГУ-4шт) острый,фасованный</t>
  </si>
  <si>
    <t>Саморез с пресс шайбой 4,2х57 (500 шт/кор), (ГУ-4шт) острый,фасованный</t>
  </si>
  <si>
    <t>Саморез с пресс шайбой 4,2х57 (350шт/кор) острый наконечник (ГУ-10)</t>
  </si>
  <si>
    <t>Саморез с пресс шайбой 4,2х41 (500 шт/кор), (ГУ-8шт) острый,фасованный</t>
  </si>
  <si>
    <t>Саморез с пресс шайбой 4,2х35 (1000 шт/кор), (ГУ-6шт) острый,фасованный</t>
  </si>
  <si>
    <t>Саморез с пресс шайбой 4,2х32 (500шт/кор) острый наконечник (ГУ-10)</t>
  </si>
  <si>
    <t>Саморез с пресс шайбой 4,2х32 (1000 шт/кор), (ГУ-6шт) острый,фасованный</t>
  </si>
  <si>
    <t>Саморез с пресс шайбой 4,2х25 (1000 шт/кор), (ГУ-6шт) острый,фасованный</t>
  </si>
  <si>
    <t>Саморез с пресс шайбой 4,2х19 (1000 шт/кор), (ГУ-8шт) острый,фасованный</t>
  </si>
  <si>
    <t>Саморез с пресс шайбой 4,2х16 (1000 шт/кор), (ГУ-10шт) острый,фасованный</t>
  </si>
  <si>
    <t>Подоконник пластиковый</t>
  </si>
  <si>
    <t>Саморез с пресс шайбой 4,2х13 (1000 шт/кор), (ГУ-12шт)острый,фасованный</t>
  </si>
  <si>
    <t>Саморез с пресс-шайбой, острый, фасованные</t>
  </si>
  <si>
    <t>Саморез с пресс шайбой 4,2х75 (2000шт/кор) сверло</t>
  </si>
  <si>
    <t>Саморез с пресс шайбой 4,2х57 (2500шт/кор) сверло</t>
  </si>
  <si>
    <t>Саморез с пресс шайбой 4,2х41 (4000шт/кор) сверло</t>
  </si>
  <si>
    <t>Саморез с пресс шайбой 4,2х35 (5000шт/кор) сверло</t>
  </si>
  <si>
    <t>Саморез с пресс шайбой 4,2х32 (5000шт/кор) сверло</t>
  </si>
  <si>
    <t>Саморез с пресс шайбой 4,2х25 (5000шт/кор) сверло</t>
  </si>
  <si>
    <t>Саморез с пресс шайбой 4,2х19 (8000шт/кор) сверло</t>
  </si>
  <si>
    <t>Саморез с пресс шайбой 4,2х16 (8000шт/кор) сверло</t>
  </si>
  <si>
    <t>Саморез с пресс шайбой 4,2х13 (10000шт/кор) сверло</t>
  </si>
  <si>
    <t>Саморез с пресс шайбой, наконечник-сверло</t>
  </si>
  <si>
    <t>Саморез с пресс шайбой 4,2х75 (2000шт/кор) острый наконечник</t>
  </si>
  <si>
    <t>Саморез с пресс шайбой 4,2х57 (2500шт/кор) острый наконечник</t>
  </si>
  <si>
    <t>Саморез с пресс шайбой 4,2х41 (4000шт/кор) острый наконечник</t>
  </si>
  <si>
    <t>Саморез с пресс шайбой 4,2х35 (5000шт/кор) острый наконечник</t>
  </si>
  <si>
    <t>Саморез с пресс шайбой 4,2х32 (5000шт/кор) острый наконечник</t>
  </si>
  <si>
    <t>Саморез с пресс шайбой 4,2х25 (5000шт/кор) острый наконечник</t>
  </si>
  <si>
    <t xml:space="preserve">Некоторые цены в нашем прайс листе зависят от курса доллара и евро </t>
  </si>
  <si>
    <t>Саморез с пресс шайбой 4,2х19 (8000шт/кор) острый наконечник</t>
  </si>
  <si>
    <t>Саморез с пресс шайбой 4,2х16 (8000шт/кор) острый наконечник</t>
  </si>
  <si>
    <t>Герметик акрилатный СТИЗ-А 7кг</t>
  </si>
  <si>
    <t>Герметик акрилатный СТИЗ-Б 7кг</t>
  </si>
  <si>
    <t>Герметик акрилатный</t>
  </si>
  <si>
    <t>Саморез с пресс шайбой 4,2х13 (10000шт/кор)острый наконечник</t>
  </si>
  <si>
    <t>Саморез с пресс шайбой, наконечник-острый</t>
  </si>
  <si>
    <t>Саморезы оконные SG 3,9х45 (1кор-5000шт), белые</t>
  </si>
  <si>
    <t>Саморезы оконные SG 3,9х40 (1кор-6000шт), белые</t>
  </si>
  <si>
    <t>Саморезы оконные SG 3,9х38 (1кор-7000шт), белые</t>
  </si>
  <si>
    <t>Саморезы оконные SG 3,9х35 (1кор-7000шт), белые</t>
  </si>
  <si>
    <t>Саморезы оконные SG 3,9х32 (1кор-9000шт), белые</t>
  </si>
  <si>
    <t>Саморезы оконные SG 3,9х30 (1кор-9000шт), белые</t>
  </si>
  <si>
    <t>Саморезы оконные SG 3,9х25 (1кор-12000шт), белые</t>
  </si>
  <si>
    <t>Саморезы оконные SG 3,9х22 (1кор-15000шт), белые</t>
  </si>
  <si>
    <t>Саморезы оконные SG 3,9х19 (1кор-16000шт), белые</t>
  </si>
  <si>
    <t>Саморезы оконные SG 3,9х16(1кор-18000шт), белые</t>
  </si>
  <si>
    <t>Саморезы оконные SG 3,9х13 (1кор-25000шт), белые</t>
  </si>
  <si>
    <t>Саморез оконный</t>
  </si>
  <si>
    <t>Саморез кровельный,цинк,фас.,5,5х25,св.№3(мет.обр.),EPDM 3мм,(1к-250шт)(ГУ11кор)</t>
  </si>
  <si>
    <t>Саморез кровельный,цинк,фас.,5,5х19,св.№3(мет.обр.),EPDM 3мм,(1к-250шт)(ГУ11кор)</t>
  </si>
  <si>
    <t>Саморез кровельный,цинк,фас.,4,8х80,св.№1 (дер.обр.),EPDM 3мм,(1к-250шт)(ГУ4кор)</t>
  </si>
  <si>
    <t>Саморез кровельный,цинк,фас.,4,8х70,св.№1(дер.обр.),EPDM 3мм,(1к.-250шт)(ГУ4кор)</t>
  </si>
  <si>
    <t>Саморез кровельный,цинк,фас.,4,8х65,св.№1 (дер.обр.),EPDM 3мм,(1к-250шт)(ГУ5кор)</t>
  </si>
  <si>
    <t>Саморез кровельный,цинк,фас.,4,8х51,св.№1 (дер.обр.),EPDM 3мм,(1к-250шт)(ГУ6кор)</t>
  </si>
  <si>
    <t>Саморез кровельный,цинк,фас.,4,8х35,св.№1 (дер.обр.),EPDM 3мм,(1к-250шт)(ГУ8кор)</t>
  </si>
  <si>
    <t>Саморез кровельный,цинк,фас.,4,8х29,св.№1 (дер.обр.),EPDM 3мм,(1к-250шт)(ГУ8кор)</t>
  </si>
  <si>
    <t>Саморез кровельный оцинкованный фасованный</t>
  </si>
  <si>
    <t>Саморез кровельный, цинк, 5,5х25, сверло №3 (мет.обр.), EPDM 3мм, (1к-3000шт)</t>
  </si>
  <si>
    <t>Саморез кровельный, цинк, 5,5х19, сверло №3 (мет.обр.), EPDM 3мм, (1к-4000шт)</t>
  </si>
  <si>
    <t>Саморез кровельный, цинк, 4,8х80, сверло №1 (дер.обр.), EPDM 3мм, (1к-1200шт)</t>
  </si>
  <si>
    <t>Саморез кровельный, цинк, 4,8х70, сверло №1 (дер.обр.), EPDM 3мм, (1к-1500шт)</t>
  </si>
  <si>
    <t>Саморез кровельный, цинк, 4,8х65, сверло №1 (дер.обр.), EPDM 3мм, (1к-1500шт)</t>
  </si>
  <si>
    <t>Саморез кровельный, цинк, 4,8х51, сверло №1 (дер.обр.), EPDM 3мм, (1к-2000шт)</t>
  </si>
  <si>
    <t>Саморез кровельный, цинк, 4,8х35, сверло №1 (дер.обр.), EPDM 3мм, (1к-3000шт)</t>
  </si>
  <si>
    <t>Саморез кровельный, цинк, 4,8х35, сверло №1 (дер.обр.), EPDM 3мм, (1к-2000шт)</t>
  </si>
  <si>
    <t>Саморез кровельный, цинк, 4,8х29, сверло №1 (дер.обр.), EPDM 3мм, (1к-3500шт)</t>
  </si>
  <si>
    <t>Саморез кровельный оцинкованный</t>
  </si>
  <si>
    <t>Саморез кровельный</t>
  </si>
  <si>
    <t>Дюбель-Гвоздь,Нейлон, 8х80 (1000шт/кор)</t>
  </si>
  <si>
    <t>Дюбель-Гвоздь,Нейлон, 8х140 (1000шт/кор)</t>
  </si>
  <si>
    <t>Дюбель-Гвоздь,Нейлон, 8х120 (1000шт/кор)</t>
  </si>
  <si>
    <t>Дюбель-Гвоздь,Нейлон, 8х100 (1000шт/кор)</t>
  </si>
  <si>
    <t>Дюбель-Гвоздь,Нейлон, 6х40 (200шт/кор) (ГУ-20кор)</t>
  </si>
  <si>
    <t>Дюбель-Гвоздь, 8х60 (100шт/кор) (ГУ 10 кор)</t>
  </si>
  <si>
    <t>Дюбель-Гвоздь, 6х80 (100шт/кор) (ГУ -24 кор) Р</t>
  </si>
  <si>
    <t xml:space="preserve">По вашей просьбе уплотнитель из России , Беларуссии , Польши и Германии </t>
  </si>
  <si>
    <t>Дюбель-Гвоздь, 6х80 (100шт/кор) (ГУ -20 кор)</t>
  </si>
  <si>
    <t>Дюбель-Гвоздь, 6х60 (100шт/кор) (ГУ-8кор)</t>
  </si>
  <si>
    <t>Герметики силиконовые АльПена Швейцария</t>
  </si>
  <si>
    <t xml:space="preserve">Ultima U герметик силиконовый универсальный белый,280ml </t>
  </si>
  <si>
    <t>Дюбель-Гвоздь, 6х60 (100шт/кор) (ГУ-20кор)</t>
  </si>
  <si>
    <t>Дюбель-Гвоздь, 6х60 (100 шт./кор.) (ГУ-24 кор.)</t>
  </si>
  <si>
    <t>Дюбель-Гвоздь, 6х40 (200шт/кор)  (ГУ-24 кор) Р</t>
  </si>
  <si>
    <t>Дюбель-Гвоздь, 6х40 (100шт/кор) (ГУ-10кор)</t>
  </si>
  <si>
    <t>Дюбель-Гвоздь, 6х40 (100шт/кор)  (ГУ-20 кор)</t>
  </si>
  <si>
    <t>Дюбель-гвоздь. Нейлон. Фасованный</t>
  </si>
  <si>
    <t>Саморез фурнитурный ж/плоский</t>
  </si>
  <si>
    <t>Саморез фурнитурный</t>
  </si>
  <si>
    <t>ULTIMA F191</t>
  </si>
  <si>
    <t>WS (WINDOW SYSTEM) 9079T</t>
  </si>
  <si>
    <t>WS (WINDOW SYSTEM)           4057</t>
  </si>
  <si>
    <t>PENOSIL 2002</t>
  </si>
  <si>
    <t>PENOSIL 9090</t>
  </si>
  <si>
    <t>Пистолеты для монтажной пены</t>
  </si>
  <si>
    <t>Цена</t>
  </si>
  <si>
    <t>Скелетный пистолет</t>
  </si>
  <si>
    <t xml:space="preserve">мелкий опт </t>
  </si>
  <si>
    <t xml:space="preserve">Наименования </t>
  </si>
  <si>
    <t xml:space="preserve">100шт </t>
  </si>
  <si>
    <t>COSMOFEN 345</t>
  </si>
  <si>
    <t>Средства по уходу за пластиковыми</t>
  </si>
  <si>
    <t>Набор W-Set Premium</t>
  </si>
  <si>
    <t>Набор Mini</t>
  </si>
  <si>
    <t>Набор Cosmoklar</t>
  </si>
  <si>
    <t>Анкерные пластины 58 и 70 Серия</t>
  </si>
  <si>
    <t>панель стеновая ПВХ 390*3000 мат. бел.</t>
  </si>
  <si>
    <t>Уплотнение REHAU</t>
  </si>
  <si>
    <t xml:space="preserve">Договорная </t>
  </si>
  <si>
    <t>Резиновые уплотнения  для КBЕ 227</t>
  </si>
  <si>
    <t>Резиновые уплотнения  для КBЕ 254</t>
  </si>
  <si>
    <t>Резиновые уплотнения  для КBЕ 255</t>
  </si>
  <si>
    <t>Резиновые уплотнения  для КBЕ 228</t>
  </si>
  <si>
    <t>Под заказ привозим 6 метровые стеновые панели !!!!!!</t>
  </si>
  <si>
    <t>ТАКЖЕ ПОД ЗАКАЗ СМОЖЕМ ИЗГОТОВИТЬ ЦВЕТНЫЕ СЭНДВИЧ-ПАНЕЛИ ПВХ</t>
  </si>
  <si>
    <t>Под заказ привозим 6 метровый Стартовый  и  Ф-Профили   !!!!!!!!!</t>
  </si>
  <si>
    <t>Мешки для строительного мусора</t>
  </si>
  <si>
    <t xml:space="preserve"> от 1000</t>
  </si>
  <si>
    <t xml:space="preserve">  более 5000</t>
  </si>
  <si>
    <t xml:space="preserve">Термометры </t>
  </si>
  <si>
    <t xml:space="preserve">Липучка </t>
  </si>
  <si>
    <t xml:space="preserve">Премиум </t>
  </si>
  <si>
    <t xml:space="preserve">Биметаллические </t>
  </si>
  <si>
    <t xml:space="preserve">0 –-1000 </t>
  </si>
  <si>
    <t>договорная</t>
  </si>
  <si>
    <t>Уголок  20х40  (3м)</t>
  </si>
  <si>
    <t>Уголок  10х20 (3м)</t>
  </si>
  <si>
    <t>Уголок  100х100 (3м)</t>
  </si>
  <si>
    <t>Уголок  90х90 (3м)</t>
  </si>
  <si>
    <t>Уголок  80х80 (3м)</t>
  </si>
  <si>
    <t>59.5</t>
  </si>
  <si>
    <t>55.5</t>
  </si>
  <si>
    <t>Уголок  75х75 (3м)</t>
  </si>
  <si>
    <t>Уголок  70х70 (3м)</t>
  </si>
  <si>
    <t>Уголок  65х65 (3м)</t>
  </si>
  <si>
    <t>Уголок  60х60 (3м)</t>
  </si>
  <si>
    <t>Уголок  50х50 (3м)</t>
  </si>
  <si>
    <t>Уголок 45х45 (3м)</t>
  </si>
  <si>
    <t>Уголок  40х40 (3м)</t>
  </si>
  <si>
    <t>Уголок  35х35 (3м)</t>
  </si>
  <si>
    <t>Уголок  30х30(3м)</t>
  </si>
  <si>
    <t>Уголок  25х25(3м)</t>
  </si>
  <si>
    <t>Уголок 20х20(3м)</t>
  </si>
  <si>
    <t>Уголок 15х15(3м)</t>
  </si>
  <si>
    <t>Уголок 10х10(3м)</t>
  </si>
  <si>
    <t>до 1000 шт</t>
  </si>
  <si>
    <t>от 1000 шт до 2500 шт</t>
  </si>
  <si>
    <t>от 5000 шт и выше</t>
  </si>
  <si>
    <t>Наименование</t>
  </si>
  <si>
    <t>цена  руб /шт.с учетом НДС</t>
  </si>
  <si>
    <t>3000*1500*32</t>
  </si>
  <si>
    <t>3000*1500*24</t>
  </si>
  <si>
    <t>3000*1500*10</t>
  </si>
  <si>
    <t>3000*2000*10</t>
  </si>
  <si>
    <t xml:space="preserve">Сэндвич панель 3000*2000*10мм пенополистирол </t>
  </si>
  <si>
    <t>Сэндвич панель 3000*1500*32мм с пенополистирол</t>
  </si>
  <si>
    <t>Сэндвич панель 3000*1500*24мм  с пенополистирол</t>
  </si>
  <si>
    <t xml:space="preserve">Средний опт </t>
  </si>
  <si>
    <t>свыше 500</t>
  </si>
  <si>
    <t>100-500шт.</t>
  </si>
  <si>
    <t>Цена в руб. с учетом НДС</t>
  </si>
  <si>
    <t>Размер</t>
  </si>
  <si>
    <t>Артикул</t>
  </si>
  <si>
    <t>Сэндвич-панель ПВХ</t>
  </si>
  <si>
    <t>размер</t>
  </si>
  <si>
    <t>Подоконник  ПВХ ширина 100мм</t>
  </si>
  <si>
    <t>Подоконник ПВХ ширина  150мм</t>
  </si>
  <si>
    <t>Подоконник ПВХ ширина 200мм</t>
  </si>
  <si>
    <t>Подоконник ПВХ ширина 250мм</t>
  </si>
  <si>
    <t>Подоконник ПВХ ширина 300мм</t>
  </si>
  <si>
    <t>Подоконник ПВХ ширина 350мм</t>
  </si>
  <si>
    <t>Подоконник ПВХ ширина 400мм</t>
  </si>
  <si>
    <t>Подоконник ПВХ ширина 450мм</t>
  </si>
  <si>
    <t>Подоконник ПВХ ширина 500мм</t>
  </si>
  <si>
    <t>Подоконник ПВХ ширина 550мм</t>
  </si>
  <si>
    <t>Подоконник ПВХ ширина 600мм</t>
  </si>
  <si>
    <t xml:space="preserve">Подоконник ПВХ ширина 700мм </t>
  </si>
  <si>
    <t>Торцевые накладки на подоконники</t>
  </si>
  <si>
    <t>цена  руб/шт.с учетом НДС</t>
  </si>
  <si>
    <t xml:space="preserve"> 1000 -5000 </t>
  </si>
  <si>
    <t>5000-10000</t>
  </si>
  <si>
    <t>от 10000</t>
  </si>
  <si>
    <t>600 мм</t>
  </si>
  <si>
    <t>торцевая накладка эркерная соединительная</t>
  </si>
  <si>
    <t xml:space="preserve">600мм </t>
  </si>
  <si>
    <t>Панели  стеновые ПВХ</t>
  </si>
  <si>
    <t>до 100</t>
  </si>
  <si>
    <t>более 1000</t>
  </si>
  <si>
    <t>панель стеновая ПВХ 250*3000 мат. бел.</t>
  </si>
  <si>
    <t>дог.</t>
  </si>
  <si>
    <t>панель стеновая ПВХ гл./ мат. 500*3000  бел. Гл</t>
  </si>
  <si>
    <t xml:space="preserve">Вагонка ПВХ </t>
  </si>
  <si>
    <t xml:space="preserve">Розница штучно </t>
  </si>
  <si>
    <t>от 5 уп.</t>
  </si>
  <si>
    <t xml:space="preserve"> от 20 уп</t>
  </si>
  <si>
    <t>Цена за 1 метр</t>
  </si>
  <si>
    <t>Нащельник   30* на бабинах 50 м Германия</t>
  </si>
  <si>
    <t>Нащельник   40* на бабинах 50 м Германия</t>
  </si>
  <si>
    <t>Нащельник   50* на бабинах 50 м Германия</t>
  </si>
  <si>
    <t>Нащельник   60* на бабинах 50 м Германия</t>
  </si>
  <si>
    <t>Нащельник   70* на бабинах 50 м Германия</t>
  </si>
  <si>
    <t>Нор. Уп</t>
  </si>
  <si>
    <t xml:space="preserve"> Анкерные пластины для профиля КВЕ,VEKA ( неповоротная) 150 мм</t>
  </si>
  <si>
    <t xml:space="preserve"> Анкерные пластины для профиля REHAU,Montblanc (поворотная) 150 мм</t>
  </si>
  <si>
    <t>до 10шт</t>
  </si>
  <si>
    <t xml:space="preserve"> Анкерные пластины для профиля КВЕ,VEKA ( неповоротная) 192 мм</t>
  </si>
  <si>
    <t xml:space="preserve"> Анкерные пластины для профиля REHAU,Montblanc (поворотная) 192 мм</t>
  </si>
  <si>
    <t xml:space="preserve"> Анкерные пластины для профиля КВЕ,VEKA ( неповоротная) 250 мм</t>
  </si>
  <si>
    <t>У П Л О Т Н И Т Е Л И</t>
  </si>
  <si>
    <t>Крупный опт</t>
  </si>
  <si>
    <t>Мелкий опт</t>
  </si>
  <si>
    <t>Розница</t>
  </si>
  <si>
    <t>Цена/шт.с учетом НДС</t>
  </si>
  <si>
    <t>Кол-во</t>
  </si>
  <si>
    <t>Ограничитель открывания (гребёнка)</t>
  </si>
  <si>
    <t xml:space="preserve"> от 300</t>
  </si>
  <si>
    <t>от 100 шт</t>
  </si>
  <si>
    <t>Норма упак.</t>
  </si>
  <si>
    <r>
      <t xml:space="preserve">Butyl band  </t>
    </r>
    <r>
      <rPr>
        <sz val="10"/>
        <color indexed="8"/>
        <rFont val="Times New Roman"/>
        <family val="1"/>
        <charset val="204"/>
      </rPr>
      <t>3*0,6 * 30 м/рулон. Двусторонняя липкая  бутиловая лента , Германия</t>
    </r>
  </si>
  <si>
    <t>160 рул/кор</t>
  </si>
  <si>
    <r>
      <t xml:space="preserve">Лента бутиловая  </t>
    </r>
    <r>
      <rPr>
        <sz val="10"/>
        <color indexed="8"/>
        <rFont val="Times New Roman"/>
        <family val="1"/>
        <charset val="204"/>
      </rPr>
      <t>3*0,6 * 30 м/рулон. Двусторонняя липкая  бутиловая лента , Германия</t>
    </r>
  </si>
  <si>
    <t>120 рул/кор</t>
  </si>
  <si>
    <r>
      <t xml:space="preserve">Klebetex НМ </t>
    </r>
    <r>
      <rPr>
        <sz val="10"/>
        <rFont val="Times New Roman"/>
        <family val="1"/>
        <charset val="204"/>
      </rPr>
      <t xml:space="preserve"> двухсторонняя липкая лента (скотч) размер 4мм*0.11мм , рулон 100метров, пр-во  Германия (хот-мелт  клеевая основа)</t>
    </r>
  </si>
  <si>
    <t>75 рул/кор</t>
  </si>
  <si>
    <r>
      <t xml:space="preserve">Klebetex </t>
    </r>
    <r>
      <rPr>
        <sz val="10"/>
        <rFont val="Times New Roman"/>
        <family val="1"/>
        <charset val="204"/>
      </rPr>
      <t xml:space="preserve"> двухсторонняя липкая лента (скотч) размер 4мм*0.11мм, рулон 50метров Германия (акрилатовая клеевая основа)</t>
    </r>
  </si>
  <si>
    <t>360 рул/кор</t>
  </si>
  <si>
    <r>
      <t xml:space="preserve">Klebetex  black </t>
    </r>
    <r>
      <rPr>
        <sz val="10"/>
        <rFont val="Times New Roman"/>
        <family val="1"/>
        <charset val="204"/>
      </rPr>
      <t>двухсторонняя липкая лента (скотч чёрный) размер 4мм*0.11мм, рулон 50метров Германия(акрилатовая клеевая основа)</t>
    </r>
  </si>
  <si>
    <r>
      <t xml:space="preserve">Butyl cord </t>
    </r>
    <r>
      <rPr>
        <sz val="10"/>
        <rFont val="Times New Roman"/>
        <family val="1"/>
        <charset val="204"/>
      </rPr>
      <t>Шнур бутиловый диаметр 1,7;рулон 55м, пр-во Германия, на прозрачном пластике</t>
    </r>
  </si>
  <si>
    <t>22 рул/кор</t>
  </si>
  <si>
    <t>Двусторонняя липкая  бутиловая лента</t>
  </si>
  <si>
    <t xml:space="preserve">цена меняется в зависемости от курса евро </t>
  </si>
  <si>
    <t>Розница штучно</t>
  </si>
  <si>
    <t>Наименования</t>
  </si>
  <si>
    <t xml:space="preserve">COSMOFEN Plus  белый 220 гр </t>
  </si>
  <si>
    <t>COSMOFEN СА-12 50гр</t>
  </si>
  <si>
    <t>COSMOFEN СА-12 20гр</t>
  </si>
  <si>
    <t>Клеевые составы</t>
  </si>
  <si>
    <t xml:space="preserve">Очиститель </t>
  </si>
  <si>
    <t>дог</t>
  </si>
  <si>
    <t>Объем: более 101</t>
  </si>
  <si>
    <t>Объем: 0-100 шт</t>
  </si>
  <si>
    <t>Упаковка: 100 шт.</t>
  </si>
  <si>
    <t>Ручка « Хоппе»</t>
  </si>
  <si>
    <t>Ручка « Стар»</t>
  </si>
  <si>
    <t>Объем: более 100</t>
  </si>
  <si>
    <t>Ручка « HERMO»</t>
  </si>
  <si>
    <t>Объем: более 10000 шт.</t>
  </si>
  <si>
    <t>Объем: 0-10000 шт</t>
  </si>
  <si>
    <t>Ручка маленькая (белая,коричневая,прозрачная  )                  упаковка-100шт</t>
  </si>
  <si>
    <t>Объем:  более 10000 шт</t>
  </si>
  <si>
    <t>Ручка большая
(белая, коричневая, прозрачная)
упаковка-100шт</t>
  </si>
  <si>
    <t>Ручка для москитных сеток</t>
  </si>
  <si>
    <t>Объем:  более 5000 пар</t>
  </si>
  <si>
    <t>Объем: 0-5000 пар</t>
  </si>
  <si>
    <t>Крепление Z-образное (Металл)</t>
  </si>
  <si>
    <t>Объем: более 5000 пар</t>
  </si>
  <si>
    <t>Крепление Z-образное (ПВХ)</t>
  </si>
  <si>
    <t>Объем: более 3000 м</t>
  </si>
  <si>
    <t>Объем: 0-3000 м</t>
  </si>
  <si>
    <r>
      <t>Упаковка</t>
    </r>
    <r>
      <rPr>
        <sz val="11"/>
        <color indexed="8"/>
        <rFont val="Calibri"/>
        <family val="2"/>
        <charset val="204"/>
      </rPr>
      <t>: 100 шт.</t>
    </r>
  </si>
  <si>
    <r>
      <t>Упаковка</t>
    </r>
    <r>
      <rPr>
        <sz val="11"/>
        <color indexed="8"/>
        <rFont val="Calibri"/>
        <family val="2"/>
        <charset val="204"/>
      </rPr>
      <t>: 100 п/м</t>
    </r>
  </si>
  <si>
    <r>
      <t>Упаковка</t>
    </r>
    <r>
      <rPr>
        <sz val="11"/>
        <color indexed="8"/>
        <rFont val="Calibri"/>
        <family val="2"/>
        <charset val="204"/>
      </rPr>
      <t>: 100 пар</t>
    </r>
  </si>
  <si>
    <r>
      <t>Упаковка</t>
    </r>
    <r>
      <rPr>
        <sz val="11"/>
        <color indexed="8"/>
        <rFont val="Calibri"/>
        <family val="2"/>
        <charset val="204"/>
      </rPr>
      <t xml:space="preserve">: 50 </t>
    </r>
  </si>
  <si>
    <r>
      <t>Объем:</t>
    </r>
    <r>
      <rPr>
        <b/>
        <sz val="12"/>
        <color indexed="8"/>
        <rFont val="Times New Roman"/>
        <family val="1"/>
        <charset val="204"/>
      </rPr>
      <t xml:space="preserve"> 12-1500 бал.</t>
    </r>
  </si>
  <si>
    <r>
      <t>Объем</t>
    </r>
    <r>
      <rPr>
        <b/>
        <sz val="12"/>
        <color indexed="8"/>
        <rFont val="Times New Roman"/>
        <family val="1"/>
        <charset val="204"/>
      </rPr>
      <t>: 720-3000 бал.</t>
    </r>
  </si>
  <si>
    <r>
      <t xml:space="preserve">Объем: </t>
    </r>
    <r>
      <rPr>
        <b/>
        <sz val="12"/>
        <color indexed="8"/>
        <rFont val="Times New Roman"/>
        <family val="1"/>
        <charset val="204"/>
      </rPr>
      <t>более 3000 бал.</t>
    </r>
  </si>
  <si>
    <r>
      <t>Объем:</t>
    </r>
    <r>
      <rPr>
        <b/>
        <sz val="12"/>
        <color indexed="8"/>
        <rFont val="Times New Roman"/>
        <family val="1"/>
        <charset val="204"/>
      </rPr>
      <t xml:space="preserve"> менее 360 бал.</t>
    </r>
  </si>
  <si>
    <r>
      <t>Объем</t>
    </r>
    <r>
      <rPr>
        <b/>
        <sz val="12"/>
        <color indexed="8"/>
        <rFont val="Times New Roman"/>
        <family val="1"/>
        <charset val="204"/>
      </rPr>
      <t>: 360-720 бал.</t>
    </r>
  </si>
  <si>
    <r>
      <t>Объем</t>
    </r>
    <r>
      <rPr>
        <b/>
        <sz val="12"/>
        <color indexed="8"/>
        <rFont val="Times New Roman"/>
        <family val="1"/>
        <charset val="204"/>
      </rPr>
      <t>: более 5000 бал.</t>
    </r>
  </si>
  <si>
    <r>
      <t xml:space="preserve">Торцевые накладки цветные </t>
    </r>
    <r>
      <rPr>
        <b/>
        <sz val="12"/>
        <color indexed="8"/>
        <rFont val="Arial"/>
        <family val="2"/>
        <charset val="204"/>
      </rPr>
      <t>(под заказ)</t>
    </r>
  </si>
  <si>
    <t>6000*20*40*100</t>
  </si>
  <si>
    <t>6000*20*40*150</t>
  </si>
  <si>
    <t>6000*20*40*200</t>
  </si>
  <si>
    <t>6000*20*40*250</t>
  </si>
  <si>
    <t>6000*20*40*300</t>
  </si>
  <si>
    <t>6000*20*40*350</t>
  </si>
  <si>
    <t>6000*20*40*400</t>
  </si>
  <si>
    <t>6000*20*40*450</t>
  </si>
  <si>
    <t>6000*20*40*500</t>
  </si>
  <si>
    <t>6000*20*40*550</t>
  </si>
  <si>
    <t>6000*20*40*600</t>
  </si>
  <si>
    <t>6000*20*40*700,800</t>
  </si>
  <si>
    <t>550р кв</t>
  </si>
  <si>
    <t>Угол ПВХ (3м) толщина пластика 0,8 мм</t>
  </si>
  <si>
    <t>Сэндвич панель 3000*1500*10мм  откос пенополистирол ( 0,5 пластик)</t>
  </si>
  <si>
    <t>Экструдированный пенополистирол  АКЦИИ!СКИДКИ! ВАМ СПЕЦ.ПРЕДЛОЖЕНИЕ</t>
  </si>
  <si>
    <t xml:space="preserve">8 495 210-61-97   АСМ-Пласт   </t>
  </si>
  <si>
    <t>ЦЕНЫ ОБСУЖДАЮТСЯ  В ПРОЦЕССЕ ПЕРЕГОВОРОВ,мы всегда идем на встречу.</t>
  </si>
  <si>
    <t>480р кв</t>
  </si>
  <si>
    <t>до 20шт</t>
  </si>
  <si>
    <t>свыше 100шт</t>
  </si>
  <si>
    <t>Цена на фуру 460рм2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</si>
</sst>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&quot;р.&quot;;[Red]\-#,##0&quot;р.&quot;"/>
    <numFmt numFmtId="165" formatCode="_-* #,##0.00&quot;р.&quot;_-;\-* #,##0.00&quot;р.&quot;_-;_-* &quot;-&quot;??&quot;р.&quot;_-;_-@_-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0&quot;р.&quot;"/>
    <numFmt numFmtId="169" formatCode="0&quot; шт.&quot;"/>
    <numFmt numFmtId="170" formatCode="_-* #,##0.00[$р.-419]_-;\-* #,##0.00[$р.-419]_-;_-* &quot;-&quot;??[$р.-419]_-;_-@_-"/>
    <numFmt numFmtId="171" formatCode="0&quot;шт&quot;"/>
    <numFmt numFmtId="172" formatCode="0.00&quot; руб.&quot;"/>
  </numFmts>
  <fonts count="70" x14ac:knownFonts="1">
    <font>
      <sz val="10"/>
      <name val="Arial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7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"/>
      <family val="2"/>
    </font>
    <font>
      <b/>
      <sz val="12"/>
      <color indexed="8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u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sz val="8"/>
      <name val="Arial"/>
    </font>
    <font>
      <b/>
      <sz val="11"/>
      <color indexed="8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1"/>
      <color indexed="8"/>
      <name val="Calibri"/>
      <family val="2"/>
      <charset val="204"/>
    </font>
    <font>
      <b/>
      <i/>
      <sz val="12"/>
      <name val="Arial"/>
      <family val="2"/>
      <charset val="204"/>
    </font>
    <font>
      <sz val="11"/>
      <name val="Arial"/>
    </font>
    <font>
      <b/>
      <i/>
      <sz val="14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4"/>
      <color indexed="12"/>
      <name val="Arial"/>
    </font>
    <font>
      <b/>
      <i/>
      <sz val="14"/>
      <color indexed="12"/>
      <name val="Calibri"/>
      <family val="2"/>
      <charset val="204"/>
    </font>
    <font>
      <b/>
      <u/>
      <sz val="12"/>
      <color indexed="8"/>
      <name val="Calibri"/>
      <family val="2"/>
      <charset val="204"/>
    </font>
    <font>
      <sz val="10"/>
      <name val="Arial"/>
    </font>
    <font>
      <b/>
      <sz val="10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u/>
      <sz val="14"/>
      <color indexed="12"/>
      <name val="Arial"/>
      <family val="2"/>
      <charset val="204"/>
    </font>
    <font>
      <i/>
      <sz val="9"/>
      <name val="Arial"/>
      <family val="2"/>
      <charset val="1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name val="Times New Roman"/>
      <family val="1"/>
      <charset val="1"/>
    </font>
    <font>
      <i/>
      <sz val="9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1"/>
    </font>
    <font>
      <i/>
      <sz val="20"/>
      <name val="Arial"/>
      <family val="2"/>
      <charset val="204"/>
    </font>
    <font>
      <b/>
      <u/>
      <sz val="16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6"/>
      <color indexed="8"/>
      <name val="Calibri"/>
      <family val="2"/>
      <charset val="204"/>
    </font>
    <font>
      <sz val="16"/>
      <name val="Arial"/>
      <family val="2"/>
      <charset val="204"/>
    </font>
    <font>
      <i/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Arial"/>
      <family val="2"/>
    </font>
    <font>
      <sz val="12"/>
      <color indexed="63"/>
      <name val="Verdana"/>
      <family val="2"/>
      <charset val="204"/>
    </font>
    <font>
      <b/>
      <sz val="10"/>
      <name val="Calibri"/>
      <family val="2"/>
      <charset val="204"/>
    </font>
    <font>
      <b/>
      <u/>
      <sz val="12"/>
      <name val="Arial"/>
      <family val="2"/>
      <charset val="204"/>
    </font>
    <font>
      <u/>
      <sz val="12"/>
      <color indexed="8"/>
      <name val="Calibri"/>
      <family val="2"/>
      <charset val="204"/>
    </font>
    <font>
      <b/>
      <i/>
      <u/>
      <sz val="12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10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sz val="12"/>
      <name val="Calibri"/>
      <family val="2"/>
      <charset val="204"/>
    </font>
    <font>
      <sz val="12"/>
      <color indexed="10"/>
      <name val="Arial"/>
      <family val="2"/>
      <charset val="204"/>
    </font>
    <font>
      <b/>
      <sz val="12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66" fontId="2" fillId="0" borderId="0" applyFont="0" applyFill="0" applyBorder="0" applyAlignment="0" applyProtection="0"/>
    <xf numFmtId="0" fontId="32" fillId="0" borderId="0"/>
    <xf numFmtId="0" fontId="14" fillId="0" borderId="0"/>
    <xf numFmtId="167" fontId="2" fillId="0" borderId="0" applyFont="0" applyFill="0" applyBorder="0" applyAlignment="0" applyProtection="0"/>
  </cellStyleXfs>
  <cellXfs count="689">
    <xf numFmtId="0" fontId="0" fillId="0" borderId="0" xfId="0"/>
    <xf numFmtId="0" fontId="0" fillId="0" borderId="0" xfId="0" applyBorder="1"/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wrapText="1"/>
    </xf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Border="1"/>
    <xf numFmtId="0" fontId="6" fillId="0" borderId="0" xfId="0" applyFont="1" applyAlignment="1">
      <alignment wrapText="1"/>
    </xf>
    <xf numFmtId="0" fontId="7" fillId="2" borderId="0" xfId="0" applyFont="1" applyFill="1"/>
    <xf numFmtId="0" fontId="7" fillId="2" borderId="0" xfId="0" applyFont="1" applyFill="1" applyAlignment="1"/>
    <xf numFmtId="0" fontId="7" fillId="0" borderId="0" xfId="0" applyFont="1" applyBorder="1" applyAlignment="1"/>
    <xf numFmtId="0" fontId="10" fillId="3" borderId="0" xfId="0" applyFont="1" applyFill="1"/>
    <xf numFmtId="0" fontId="11" fillId="0" borderId="0" xfId="0" applyFont="1"/>
    <xf numFmtId="0" fontId="20" fillId="0" borderId="0" xfId="0" applyFont="1"/>
    <xf numFmtId="0" fontId="16" fillId="4" borderId="0" xfId="0" applyFont="1" applyFill="1"/>
    <xf numFmtId="165" fontId="5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/>
    <xf numFmtId="0" fontId="0" fillId="2" borderId="0" xfId="0" applyFill="1"/>
    <xf numFmtId="0" fontId="10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0" fillId="5" borderId="0" xfId="0" applyFont="1" applyFill="1"/>
    <xf numFmtId="0" fontId="10" fillId="0" borderId="3" xfId="0" applyFont="1" applyBorder="1" applyAlignment="1">
      <alignment horizontal="center" vertical="center"/>
    </xf>
    <xf numFmtId="0" fontId="27" fillId="3" borderId="3" xfId="0" applyFont="1" applyFill="1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7" fillId="0" borderId="0" xfId="0" applyFont="1" applyAlignment="1"/>
    <xf numFmtId="0" fontId="0" fillId="2" borderId="0" xfId="0" applyFill="1" applyBorder="1" applyAlignment="1">
      <alignment horizontal="center"/>
    </xf>
    <xf numFmtId="0" fontId="7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/>
    </xf>
    <xf numFmtId="0" fontId="0" fillId="2" borderId="0" xfId="0" applyFill="1" applyBorder="1" applyAlignment="1"/>
    <xf numFmtId="0" fontId="9" fillId="5" borderId="0" xfId="0" applyFont="1" applyFill="1"/>
    <xf numFmtId="0" fontId="30" fillId="0" borderId="0" xfId="0" applyFont="1"/>
    <xf numFmtId="0" fontId="29" fillId="5" borderId="4" xfId="4" applyNumberFormat="1" applyFont="1" applyFill="1" applyBorder="1" applyAlignment="1">
      <alignment horizontal="left" vertical="top" wrapText="1"/>
    </xf>
    <xf numFmtId="0" fontId="21" fillId="0" borderId="0" xfId="0" applyFont="1"/>
    <xf numFmtId="0" fontId="10" fillId="0" borderId="0" xfId="0" applyFont="1"/>
    <xf numFmtId="0" fontId="16" fillId="0" borderId="0" xfId="0" applyFont="1"/>
    <xf numFmtId="0" fontId="31" fillId="0" borderId="0" xfId="0" applyFont="1"/>
    <xf numFmtId="0" fontId="8" fillId="0" borderId="0" xfId="0" applyFont="1"/>
    <xf numFmtId="0" fontId="34" fillId="6" borderId="0" xfId="0" applyFont="1" applyFill="1"/>
    <xf numFmtId="0" fontId="35" fillId="6" borderId="0" xfId="0" applyFont="1" applyFill="1" applyAlignment="1">
      <alignment horizontal="center" wrapText="1"/>
    </xf>
    <xf numFmtId="0" fontId="34" fillId="6" borderId="0" xfId="0" applyFont="1" applyFill="1" applyAlignment="1">
      <alignment horizontal="center" wrapText="1"/>
    </xf>
    <xf numFmtId="0" fontId="35" fillId="6" borderId="0" xfId="0" applyFont="1" applyFill="1" applyAlignment="1">
      <alignment horizontal="center"/>
    </xf>
    <xf numFmtId="0" fontId="36" fillId="3" borderId="0" xfId="0" applyFont="1" applyFill="1"/>
    <xf numFmtId="0" fontId="37" fillId="0" borderId="0" xfId="0" applyFont="1"/>
    <xf numFmtId="0" fontId="2" fillId="0" borderId="0" xfId="0" applyFont="1"/>
    <xf numFmtId="0" fontId="35" fillId="6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left" vertical="top" wrapText="1"/>
    </xf>
    <xf numFmtId="0" fontId="43" fillId="0" borderId="12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0" fontId="12" fillId="0" borderId="0" xfId="0" applyFont="1"/>
    <xf numFmtId="0" fontId="3" fillId="0" borderId="0" xfId="1" applyAlignment="1" applyProtection="1">
      <alignment horizontal="center" vertical="center"/>
    </xf>
    <xf numFmtId="0" fontId="45" fillId="2" borderId="13" xfId="0" applyFont="1" applyFill="1" applyBorder="1" applyAlignment="1">
      <alignment horizontal="center" vertical="center" wrapText="1"/>
    </xf>
    <xf numFmtId="0" fontId="46" fillId="2" borderId="13" xfId="0" applyFont="1" applyFill="1" applyBorder="1" applyAlignment="1">
      <alignment horizontal="center" vertical="center" wrapText="1"/>
    </xf>
    <xf numFmtId="0" fontId="39" fillId="0" borderId="0" xfId="0" applyFont="1"/>
    <xf numFmtId="0" fontId="47" fillId="0" borderId="14" xfId="0" applyFont="1" applyBorder="1" applyAlignment="1">
      <alignment horizontal="center" wrapText="1"/>
    </xf>
    <xf numFmtId="0" fontId="48" fillId="0" borderId="14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49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/>
    </xf>
    <xf numFmtId="0" fontId="47" fillId="0" borderId="16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17" xfId="0" applyFont="1" applyBorder="1" applyAlignment="1">
      <alignment horizontal="center"/>
    </xf>
    <xf numFmtId="0" fontId="47" fillId="0" borderId="18" xfId="0" applyFont="1" applyBorder="1" applyAlignment="1">
      <alignment horizontal="center"/>
    </xf>
    <xf numFmtId="0" fontId="50" fillId="7" borderId="14" xfId="0" applyFont="1" applyFill="1" applyBorder="1" applyAlignment="1">
      <alignment horizontal="center"/>
    </xf>
    <xf numFmtId="0" fontId="45" fillId="7" borderId="0" xfId="0" applyFont="1" applyFill="1" applyBorder="1" applyAlignment="1">
      <alignment horizontal="center"/>
    </xf>
    <xf numFmtId="0" fontId="47" fillId="7" borderId="18" xfId="0" applyFont="1" applyFill="1" applyBorder="1" applyAlignment="1">
      <alignment horizontal="center"/>
    </xf>
    <xf numFmtId="0" fontId="47" fillId="7" borderId="15" xfId="0" applyFont="1" applyFill="1" applyBorder="1" applyAlignment="1">
      <alignment horizontal="center"/>
    </xf>
    <xf numFmtId="0" fontId="47" fillId="7" borderId="19" xfId="0" applyFont="1" applyFill="1" applyBorder="1" applyAlignment="1">
      <alignment horizontal="center"/>
    </xf>
    <xf numFmtId="0" fontId="49" fillId="7" borderId="20" xfId="0" applyFont="1" applyFill="1" applyBorder="1" applyAlignment="1">
      <alignment horizontal="center" wrapText="1"/>
    </xf>
    <xf numFmtId="0" fontId="50" fillId="7" borderId="21" xfId="0" applyFont="1" applyFill="1" applyBorder="1" applyAlignment="1">
      <alignment horizontal="center"/>
    </xf>
    <xf numFmtId="0" fontId="47" fillId="7" borderId="0" xfId="0" applyFont="1" applyFill="1" applyBorder="1" applyAlignment="1">
      <alignment horizontal="center"/>
    </xf>
    <xf numFmtId="0" fontId="47" fillId="7" borderId="22" xfId="0" applyFont="1" applyFill="1" applyBorder="1" applyAlignment="1">
      <alignment horizontal="center"/>
    </xf>
    <xf numFmtId="0" fontId="50" fillId="7" borderId="23" xfId="0" applyFont="1" applyFill="1" applyBorder="1" applyAlignment="1">
      <alignment horizontal="center"/>
    </xf>
    <xf numFmtId="0" fontId="47" fillId="7" borderId="17" xfId="0" applyFont="1" applyFill="1" applyBorder="1" applyAlignment="1">
      <alignment horizontal="center"/>
    </xf>
    <xf numFmtId="0" fontId="47" fillId="7" borderId="24" xfId="0" applyFont="1" applyFill="1" applyBorder="1" applyAlignment="1">
      <alignment horizontal="center"/>
    </xf>
    <xf numFmtId="0" fontId="50" fillId="7" borderId="25" xfId="0" applyFont="1" applyFill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47" fillId="0" borderId="22" xfId="0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7" fillId="0" borderId="21" xfId="0" applyFont="1" applyBorder="1" applyAlignment="1">
      <alignment horizontal="center"/>
    </xf>
    <xf numFmtId="2" fontId="47" fillId="8" borderId="26" xfId="0" applyNumberFormat="1" applyFont="1" applyFill="1" applyBorder="1" applyAlignment="1">
      <alignment horizontal="center" wrapText="1"/>
    </xf>
    <xf numFmtId="0" fontId="47" fillId="0" borderId="23" xfId="0" applyFont="1" applyBorder="1" applyAlignment="1">
      <alignment horizontal="center"/>
    </xf>
    <xf numFmtId="2" fontId="47" fillId="8" borderId="0" xfId="0" applyNumberFormat="1" applyFont="1" applyFill="1" applyBorder="1" applyAlignment="1">
      <alignment horizontal="center" wrapText="1"/>
    </xf>
    <xf numFmtId="0" fontId="47" fillId="0" borderId="25" xfId="0" applyFont="1" applyBorder="1" applyAlignment="1">
      <alignment horizontal="center"/>
    </xf>
    <xf numFmtId="2" fontId="47" fillId="8" borderId="27" xfId="0" applyNumberFormat="1" applyFont="1" applyFill="1" applyBorder="1" applyAlignment="1">
      <alignment horizontal="center" wrapText="1"/>
    </xf>
    <xf numFmtId="0" fontId="47" fillId="7" borderId="14" xfId="0" applyFont="1" applyFill="1" applyBorder="1" applyAlignment="1">
      <alignment horizontal="center" wrapText="1"/>
    </xf>
    <xf numFmtId="0" fontId="47" fillId="7" borderId="28" xfId="0" applyFont="1" applyFill="1" applyBorder="1" applyAlignment="1">
      <alignment horizontal="center"/>
    </xf>
    <xf numFmtId="0" fontId="47" fillId="7" borderId="29" xfId="0" applyFont="1" applyFill="1" applyBorder="1" applyAlignment="1">
      <alignment horizontal="center"/>
    </xf>
    <xf numFmtId="0" fontId="47" fillId="7" borderId="30" xfId="0" applyFont="1" applyFill="1" applyBorder="1" applyAlignment="1">
      <alignment horizontal="center"/>
    </xf>
    <xf numFmtId="0" fontId="47" fillId="7" borderId="31" xfId="0" applyFont="1" applyFill="1" applyBorder="1" applyAlignment="1">
      <alignment horizontal="center"/>
    </xf>
    <xf numFmtId="164" fontId="53" fillId="2" borderId="32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4" fontId="53" fillId="2" borderId="33" xfId="0" applyNumberFormat="1" applyFont="1" applyFill="1" applyBorder="1" applyAlignment="1">
      <alignment horizontal="center" wrapText="1"/>
    </xf>
    <xf numFmtId="164" fontId="53" fillId="2" borderId="34" xfId="0" applyNumberFormat="1" applyFont="1" applyFill="1" applyBorder="1" applyAlignment="1">
      <alignment horizontal="center" wrapText="1"/>
    </xf>
    <xf numFmtId="0" fontId="2" fillId="5" borderId="0" xfId="0" applyFont="1" applyFill="1"/>
    <xf numFmtId="0" fontId="37" fillId="0" borderId="0" xfId="0" applyFont="1" applyBorder="1"/>
    <xf numFmtId="2" fontId="47" fillId="9" borderId="35" xfId="0" applyNumberFormat="1" applyFont="1" applyFill="1" applyBorder="1" applyAlignment="1">
      <alignment horizontal="center" wrapText="1"/>
    </xf>
    <xf numFmtId="2" fontId="47" fillId="9" borderId="36" xfId="0" applyNumberFormat="1" applyFont="1" applyFill="1" applyBorder="1" applyAlignment="1">
      <alignment horizontal="center" wrapText="1"/>
    </xf>
    <xf numFmtId="2" fontId="47" fillId="9" borderId="12" xfId="0" applyNumberFormat="1" applyFont="1" applyFill="1" applyBorder="1" applyAlignment="1">
      <alignment horizontal="center" wrapText="1"/>
    </xf>
    <xf numFmtId="2" fontId="47" fillId="9" borderId="36" xfId="0" applyNumberFormat="1" applyFont="1" applyFill="1" applyBorder="1" applyAlignment="1">
      <alignment horizontal="center" vertical="center" wrapText="1"/>
    </xf>
    <xf numFmtId="2" fontId="47" fillId="9" borderId="12" xfId="0" applyNumberFormat="1" applyFont="1" applyFill="1" applyBorder="1" applyAlignment="1">
      <alignment horizontal="center" vertical="center" wrapText="1"/>
    </xf>
    <xf numFmtId="2" fontId="47" fillId="9" borderId="35" xfId="0" applyNumberFormat="1" applyFont="1" applyFill="1" applyBorder="1" applyAlignment="1">
      <alignment horizontal="center" vertical="center" wrapText="1"/>
    </xf>
    <xf numFmtId="0" fontId="47" fillId="9" borderId="12" xfId="0" applyFont="1" applyFill="1" applyBorder="1" applyAlignment="1">
      <alignment horizontal="center" vertical="center"/>
    </xf>
    <xf numFmtId="2" fontId="47" fillId="7" borderId="35" xfId="0" applyNumberFormat="1" applyFont="1" applyFill="1" applyBorder="1" applyAlignment="1">
      <alignment horizontal="center" wrapText="1"/>
    </xf>
    <xf numFmtId="2" fontId="47" fillId="7" borderId="36" xfId="0" applyNumberFormat="1" applyFont="1" applyFill="1" applyBorder="1" applyAlignment="1">
      <alignment horizontal="center" wrapText="1"/>
    </xf>
    <xf numFmtId="2" fontId="47" fillId="7" borderId="12" xfId="0" applyNumberFormat="1" applyFont="1" applyFill="1" applyBorder="1" applyAlignment="1">
      <alignment horizontal="center" wrapText="1"/>
    </xf>
    <xf numFmtId="2" fontId="47" fillId="7" borderId="35" xfId="0" applyNumberFormat="1" applyFont="1" applyFill="1" applyBorder="1" applyAlignment="1">
      <alignment horizontal="center" vertical="center" wrapText="1"/>
    </xf>
    <xf numFmtId="2" fontId="47" fillId="7" borderId="36" xfId="0" applyNumberFormat="1" applyFont="1" applyFill="1" applyBorder="1" applyAlignment="1">
      <alignment horizontal="center" vertical="center" wrapText="1"/>
    </xf>
    <xf numFmtId="0" fontId="47" fillId="7" borderId="37" xfId="0" applyFont="1" applyFill="1" applyBorder="1" applyAlignment="1">
      <alignment horizontal="center" vertical="center" wrapText="1"/>
    </xf>
    <xf numFmtId="0" fontId="47" fillId="7" borderId="38" xfId="0" applyFont="1" applyFill="1" applyBorder="1" applyAlignment="1">
      <alignment horizontal="center" vertical="center" wrapText="1"/>
    </xf>
    <xf numFmtId="0" fontId="47" fillId="7" borderId="39" xfId="0" applyFont="1" applyFill="1" applyBorder="1" applyAlignment="1">
      <alignment horizontal="center" vertical="center" wrapText="1"/>
    </xf>
    <xf numFmtId="2" fontId="47" fillId="7" borderId="12" xfId="0" applyNumberFormat="1" applyFont="1" applyFill="1" applyBorder="1" applyAlignment="1">
      <alignment horizontal="center" vertical="center" wrapText="1"/>
    </xf>
    <xf numFmtId="2" fontId="47" fillId="7" borderId="35" xfId="0" applyNumberFormat="1" applyFont="1" applyFill="1" applyBorder="1" applyAlignment="1">
      <alignment horizontal="center" vertical="center"/>
    </xf>
    <xf numFmtId="0" fontId="47" fillId="7" borderId="35" xfId="0" applyFont="1" applyFill="1" applyBorder="1" applyAlignment="1">
      <alignment horizontal="center" wrapText="1"/>
    </xf>
    <xf numFmtId="0" fontId="47" fillId="7" borderId="36" xfId="0" applyFont="1" applyFill="1" applyBorder="1" applyAlignment="1">
      <alignment horizontal="center" wrapText="1"/>
    </xf>
    <xf numFmtId="2" fontId="47" fillId="8" borderId="36" xfId="0" applyNumberFormat="1" applyFont="1" applyFill="1" applyBorder="1" applyAlignment="1">
      <alignment horizontal="center" vertical="center" wrapText="1"/>
    </xf>
    <xf numFmtId="2" fontId="47" fillId="8" borderId="12" xfId="0" applyNumberFormat="1" applyFont="1" applyFill="1" applyBorder="1" applyAlignment="1">
      <alignment horizontal="center" vertical="center" wrapText="1"/>
    </xf>
    <xf numFmtId="2" fontId="47" fillId="8" borderId="35" xfId="0" applyNumberFormat="1" applyFont="1" applyFill="1" applyBorder="1" applyAlignment="1">
      <alignment horizontal="center" vertical="center" wrapText="1"/>
    </xf>
    <xf numFmtId="0" fontId="47" fillId="7" borderId="40" xfId="0" applyFont="1" applyFill="1" applyBorder="1" applyAlignment="1">
      <alignment horizontal="center" wrapText="1"/>
    </xf>
    <xf numFmtId="0" fontId="47" fillId="0" borderId="41" xfId="0" applyFont="1" applyBorder="1" applyAlignment="1">
      <alignment horizontal="center"/>
    </xf>
    <xf numFmtId="0" fontId="47" fillId="0" borderId="42" xfId="0" applyFont="1" applyBorder="1" applyAlignment="1">
      <alignment horizontal="center"/>
    </xf>
    <xf numFmtId="0" fontId="47" fillId="0" borderId="43" xfId="0" applyFont="1" applyBorder="1" applyAlignment="1">
      <alignment horizontal="center"/>
    </xf>
    <xf numFmtId="0" fontId="47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0" fontId="47" fillId="7" borderId="44" xfId="0" applyFont="1" applyFill="1" applyBorder="1" applyAlignment="1">
      <alignment horizontal="center"/>
    </xf>
    <xf numFmtId="0" fontId="47" fillId="0" borderId="45" xfId="0" applyFont="1" applyBorder="1" applyAlignment="1">
      <alignment horizontal="center"/>
    </xf>
    <xf numFmtId="0" fontId="47" fillId="0" borderId="46" xfId="0" applyFont="1" applyBorder="1" applyAlignment="1">
      <alignment horizontal="center"/>
    </xf>
    <xf numFmtId="0" fontId="47" fillId="7" borderId="3" xfId="0" applyFont="1" applyFill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5" borderId="0" xfId="0" applyFont="1" applyFill="1" applyBorder="1" applyAlignment="1">
      <alignment horizontal="center" vertical="center" wrapText="1"/>
    </xf>
    <xf numFmtId="0" fontId="54" fillId="0" borderId="0" xfId="0" applyFont="1"/>
    <xf numFmtId="0" fontId="55" fillId="0" borderId="0" xfId="0" applyFont="1"/>
    <xf numFmtId="0" fontId="56" fillId="5" borderId="5" xfId="4" applyNumberFormat="1" applyFont="1" applyFill="1" applyBorder="1" applyAlignment="1">
      <alignment horizontal="left" vertical="top" wrapText="1"/>
    </xf>
    <xf numFmtId="0" fontId="57" fillId="5" borderId="5" xfId="0" applyFont="1" applyFill="1" applyBorder="1" applyAlignment="1">
      <alignment horizontal="left" vertical="top"/>
    </xf>
    <xf numFmtId="0" fontId="16" fillId="5" borderId="0" xfId="0" applyFont="1" applyFill="1" applyBorder="1" applyAlignment="1">
      <alignment horizontal="left"/>
    </xf>
    <xf numFmtId="0" fontId="58" fillId="0" borderId="5" xfId="4" applyNumberFormat="1" applyFont="1" applyBorder="1" applyAlignment="1">
      <alignment horizontal="left" vertical="top" wrapText="1"/>
    </xf>
    <xf numFmtId="0" fontId="57" fillId="0" borderId="5" xfId="0" applyFont="1" applyBorder="1" applyAlignment="1">
      <alignment horizontal="left" vertical="top"/>
    </xf>
    <xf numFmtId="169" fontId="58" fillId="0" borderId="10" xfId="4" applyNumberFormat="1" applyFont="1" applyBorder="1" applyAlignment="1">
      <alignment horizontal="left" vertical="top" wrapText="1"/>
    </xf>
    <xf numFmtId="0" fontId="16" fillId="0" borderId="37" xfId="0" applyFont="1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21" xfId="0" applyFont="1" applyBorder="1" applyAlignment="1">
      <alignment horizontal="left"/>
    </xf>
    <xf numFmtId="0" fontId="16" fillId="0" borderId="38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23" xfId="0" applyFont="1" applyBorder="1" applyAlignment="1">
      <alignment horizontal="left"/>
    </xf>
    <xf numFmtId="171" fontId="58" fillId="0" borderId="10" xfId="4" applyNumberFormat="1" applyFont="1" applyBorder="1" applyAlignment="1">
      <alignment horizontal="left" vertical="top" wrapText="1"/>
    </xf>
    <xf numFmtId="0" fontId="16" fillId="0" borderId="39" xfId="0" applyFont="1" applyBorder="1" applyAlignment="1">
      <alignment horizontal="left"/>
    </xf>
    <xf numFmtId="0" fontId="16" fillId="0" borderId="27" xfId="0" applyFont="1" applyBorder="1" applyAlignment="1">
      <alignment horizontal="left"/>
    </xf>
    <xf numFmtId="0" fontId="16" fillId="0" borderId="25" xfId="0" applyFont="1" applyBorder="1" applyAlignment="1">
      <alignment horizontal="left"/>
    </xf>
    <xf numFmtId="0" fontId="56" fillId="0" borderId="5" xfId="4" applyNumberFormat="1" applyFont="1" applyBorder="1" applyAlignment="1">
      <alignment horizontal="left" vertical="top" wrapText="1"/>
    </xf>
    <xf numFmtId="0" fontId="56" fillId="0" borderId="10" xfId="4" applyNumberFormat="1" applyFont="1" applyBorder="1" applyAlignment="1">
      <alignment horizontal="left" vertical="top" wrapText="1"/>
    </xf>
    <xf numFmtId="0" fontId="16" fillId="0" borderId="37" xfId="0" applyFont="1" applyBorder="1" applyAlignment="1"/>
    <xf numFmtId="0" fontId="16" fillId="0" borderId="26" xfId="0" applyFont="1" applyBorder="1" applyAlignment="1"/>
    <xf numFmtId="0" fontId="16" fillId="0" borderId="21" xfId="0" applyFont="1" applyBorder="1" applyAlignment="1"/>
    <xf numFmtId="0" fontId="58" fillId="0" borderId="10" xfId="4" applyNumberFormat="1" applyFont="1" applyBorder="1" applyAlignment="1">
      <alignment horizontal="left" vertical="top" wrapText="1"/>
    </xf>
    <xf numFmtId="0" fontId="16" fillId="0" borderId="38" xfId="0" applyFont="1" applyBorder="1" applyAlignment="1"/>
    <xf numFmtId="0" fontId="16" fillId="0" borderId="0" xfId="0" applyFont="1" applyBorder="1" applyAlignment="1"/>
    <xf numFmtId="0" fontId="16" fillId="0" borderId="23" xfId="0" applyFont="1" applyBorder="1" applyAlignment="1"/>
    <xf numFmtId="0" fontId="16" fillId="0" borderId="39" xfId="0" applyFont="1" applyBorder="1" applyAlignment="1"/>
    <xf numFmtId="0" fontId="16" fillId="0" borderId="27" xfId="0" applyFont="1" applyBorder="1" applyAlignment="1"/>
    <xf numFmtId="0" fontId="16" fillId="0" borderId="25" xfId="0" applyFont="1" applyBorder="1" applyAlignment="1"/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59" fillId="0" borderId="0" xfId="0" applyFont="1" applyAlignment="1">
      <alignment vertical="center" wrapText="1"/>
    </xf>
    <xf numFmtId="0" fontId="56" fillId="3" borderId="5" xfId="4" applyNumberFormat="1" applyFont="1" applyFill="1" applyBorder="1" applyAlignment="1">
      <alignment horizontal="left" vertical="top" wrapText="1"/>
    </xf>
    <xf numFmtId="0" fontId="16" fillId="0" borderId="29" xfId="0" applyFont="1" applyBorder="1" applyAlignment="1">
      <alignment horizontal="left"/>
    </xf>
    <xf numFmtId="0" fontId="16" fillId="0" borderId="47" xfId="0" applyFont="1" applyBorder="1" applyAlignment="1">
      <alignment horizontal="left"/>
    </xf>
    <xf numFmtId="0" fontId="16" fillId="0" borderId="48" xfId="0" applyFont="1" applyBorder="1" applyAlignment="1">
      <alignment horizontal="left"/>
    </xf>
    <xf numFmtId="0" fontId="16" fillId="0" borderId="29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9" fillId="2" borderId="19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60" fillId="2" borderId="19" xfId="0" applyFont="1" applyFill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172" fontId="2" fillId="0" borderId="3" xfId="0" applyNumberFormat="1" applyFont="1" applyBorder="1" applyAlignment="1">
      <alignment horizontal="right" vertical="center"/>
    </xf>
    <xf numFmtId="0" fontId="2" fillId="0" borderId="34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172" fontId="2" fillId="0" borderId="24" xfId="0" applyNumberFormat="1" applyFont="1" applyBorder="1" applyAlignment="1">
      <alignment horizontal="right" vertical="center"/>
    </xf>
    <xf numFmtId="0" fontId="33" fillId="0" borderId="28" xfId="0" applyFont="1" applyBorder="1" applyAlignment="1">
      <alignment horizontal="center" wrapText="1"/>
    </xf>
    <xf numFmtId="0" fontId="16" fillId="5" borderId="0" xfId="0" applyFont="1" applyFill="1"/>
    <xf numFmtId="0" fontId="25" fillId="10" borderId="0" xfId="0" applyFont="1" applyFill="1"/>
    <xf numFmtId="0" fontId="12" fillId="10" borderId="0" xfId="0" applyFont="1" applyFill="1"/>
    <xf numFmtId="0" fontId="24" fillId="2" borderId="58" xfId="0" applyFont="1" applyFill="1" applyBorder="1"/>
    <xf numFmtId="0" fontId="25" fillId="10" borderId="61" xfId="0" applyFont="1" applyFill="1" applyBorder="1" applyAlignment="1">
      <alignment vertical="center" wrapText="1"/>
    </xf>
    <xf numFmtId="0" fontId="25" fillId="2" borderId="9" xfId="0" applyFont="1" applyFill="1" applyBorder="1" applyAlignment="1">
      <alignment vertical="center" wrapText="1"/>
    </xf>
    <xf numFmtId="0" fontId="25" fillId="10" borderId="29" xfId="0" applyFont="1" applyFill="1" applyBorder="1" applyAlignment="1">
      <alignment vertical="center" wrapText="1"/>
    </xf>
    <xf numFmtId="0" fontId="25" fillId="2" borderId="47" xfId="0" applyFont="1" applyFill="1" applyBorder="1" applyAlignment="1">
      <alignment vertical="center" wrapText="1"/>
    </xf>
    <xf numFmtId="0" fontId="17" fillId="2" borderId="5" xfId="0" applyFont="1" applyFill="1" applyBorder="1"/>
    <xf numFmtId="0" fontId="17" fillId="2" borderId="62" xfId="0" applyFont="1" applyFill="1" applyBorder="1" applyAlignment="1">
      <alignment horizontal="center" vertical="top" wrapText="1"/>
    </xf>
    <xf numFmtId="0" fontId="17" fillId="2" borderId="5" xfId="0" applyFont="1" applyFill="1" applyBorder="1" applyAlignment="1">
      <alignment horizontal="center"/>
    </xf>
    <xf numFmtId="0" fontId="12" fillId="2" borderId="0" xfId="0" applyFont="1" applyFill="1"/>
    <xf numFmtId="164" fontId="53" fillId="2" borderId="63" xfId="0" applyNumberFormat="1" applyFont="1" applyFill="1" applyBorder="1" applyAlignment="1">
      <alignment horizontal="center" vertical="top" wrapText="1"/>
    </xf>
    <xf numFmtId="164" fontId="53" fillId="2" borderId="64" xfId="0" applyNumberFormat="1" applyFont="1" applyFill="1" applyBorder="1" applyAlignment="1">
      <alignment horizontal="center" vertical="top" wrapText="1"/>
    </xf>
    <xf numFmtId="164" fontId="53" fillId="2" borderId="65" xfId="0" applyNumberFormat="1" applyFont="1" applyFill="1" applyBorder="1" applyAlignment="1">
      <alignment horizontal="center" vertical="top" wrapText="1"/>
    </xf>
    <xf numFmtId="164" fontId="53" fillId="2" borderId="63" xfId="0" applyNumberFormat="1" applyFont="1" applyFill="1" applyBorder="1" applyAlignment="1">
      <alignment horizontal="center" wrapText="1"/>
    </xf>
    <xf numFmtId="164" fontId="53" fillId="2" borderId="64" xfId="0" applyNumberFormat="1" applyFont="1" applyFill="1" applyBorder="1" applyAlignment="1">
      <alignment horizontal="center" wrapText="1"/>
    </xf>
    <xf numFmtId="164" fontId="53" fillId="2" borderId="65" xfId="0" applyNumberFormat="1" applyFont="1" applyFill="1" applyBorder="1" applyAlignment="1">
      <alignment horizontal="center" wrapText="1"/>
    </xf>
    <xf numFmtId="0" fontId="62" fillId="3" borderId="47" xfId="0" applyFont="1" applyFill="1" applyBorder="1"/>
    <xf numFmtId="0" fontId="62" fillId="3" borderId="21" xfId="0" applyFont="1" applyFill="1" applyBorder="1"/>
    <xf numFmtId="0" fontId="62" fillId="2" borderId="0" xfId="0" applyFont="1" applyFill="1" applyBorder="1"/>
    <xf numFmtId="0" fontId="16" fillId="0" borderId="0" xfId="0" applyFont="1" applyBorder="1"/>
    <xf numFmtId="0" fontId="57" fillId="0" borderId="37" xfId="0" applyFont="1" applyBorder="1" applyAlignment="1">
      <alignment horizontal="center" vertical="top" wrapText="1"/>
    </xf>
    <xf numFmtId="0" fontId="16" fillId="0" borderId="29" xfId="0" applyFont="1" applyBorder="1"/>
    <xf numFmtId="0" fontId="57" fillId="0" borderId="29" xfId="0" applyFont="1" applyBorder="1" applyAlignment="1">
      <alignment vertical="top"/>
    </xf>
    <xf numFmtId="0" fontId="57" fillId="0" borderId="66" xfId="0" applyFont="1" applyBorder="1" applyAlignment="1">
      <alignment horizontal="center" vertical="top"/>
    </xf>
    <xf numFmtId="0" fontId="57" fillId="2" borderId="0" xfId="0" applyFont="1" applyFill="1" applyBorder="1" applyAlignment="1">
      <alignment horizontal="center" vertical="top"/>
    </xf>
    <xf numFmtId="0" fontId="15" fillId="0" borderId="24" xfId="0" applyFont="1" applyBorder="1" applyAlignment="1">
      <alignment horizontal="center" vertical="top" wrapText="1"/>
    </xf>
    <xf numFmtId="0" fontId="15" fillId="0" borderId="25" xfId="0" applyFont="1" applyBorder="1" applyAlignment="1">
      <alignment horizontal="center" vertical="top" wrapText="1"/>
    </xf>
    <xf numFmtId="0" fontId="15" fillId="0" borderId="27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0" fontId="16" fillId="2" borderId="0" xfId="0" applyFont="1" applyFill="1" applyBorder="1"/>
    <xf numFmtId="0" fontId="27" fillId="0" borderId="25" xfId="0" applyFont="1" applyBorder="1" applyAlignment="1">
      <alignment horizontal="center" vertical="top" wrapText="1"/>
    </xf>
    <xf numFmtId="0" fontId="16" fillId="0" borderId="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5" fillId="0" borderId="3" xfId="0" applyFont="1" applyBorder="1" applyAlignment="1">
      <alignment horizontal="center" vertical="top" wrapText="1"/>
    </xf>
    <xf numFmtId="0" fontId="15" fillId="0" borderId="48" xfId="0" applyFont="1" applyBorder="1" applyAlignment="1">
      <alignment horizontal="center" vertical="top" wrapText="1"/>
    </xf>
    <xf numFmtId="0" fontId="10" fillId="0" borderId="3" xfId="0" applyFont="1" applyBorder="1"/>
    <xf numFmtId="0" fontId="57" fillId="0" borderId="48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left" vertical="top" wrapText="1"/>
    </xf>
    <xf numFmtId="0" fontId="57" fillId="0" borderId="25" xfId="0" applyFont="1" applyBorder="1" applyAlignment="1">
      <alignment horizontal="center" vertical="top" wrapText="1"/>
    </xf>
    <xf numFmtId="0" fontId="10" fillId="0" borderId="0" xfId="0" applyFont="1" applyFill="1" applyBorder="1"/>
    <xf numFmtId="0" fontId="61" fillId="3" borderId="0" xfId="0" applyFont="1" applyFill="1" applyAlignment="1">
      <alignment horizontal="left"/>
    </xf>
    <xf numFmtId="0" fontId="16" fillId="3" borderId="0" xfId="0" applyFont="1" applyFill="1"/>
    <xf numFmtId="0" fontId="21" fillId="0" borderId="29" xfId="0" applyFont="1" applyBorder="1" applyAlignment="1">
      <alignment horizontal="left"/>
    </xf>
    <xf numFmtId="0" fontId="21" fillId="0" borderId="47" xfId="0" applyFont="1" applyBorder="1" applyAlignment="1">
      <alignment horizontal="center"/>
    </xf>
    <xf numFmtId="0" fontId="21" fillId="0" borderId="48" xfId="0" applyFont="1" applyBorder="1" applyAlignment="1">
      <alignment horizontal="center"/>
    </xf>
    <xf numFmtId="0" fontId="15" fillId="0" borderId="39" xfId="0" applyFont="1" applyBorder="1" applyAlignment="1">
      <alignment vertical="top" wrapText="1"/>
    </xf>
    <xf numFmtId="0" fontId="15" fillId="0" borderId="24" xfId="0" applyFont="1" applyBorder="1" applyAlignment="1">
      <alignment vertical="top" wrapText="1"/>
    </xf>
    <xf numFmtId="0" fontId="15" fillId="0" borderId="24" xfId="0" applyFont="1" applyBorder="1" applyAlignment="1">
      <alignment horizontal="left" vertical="top" wrapText="1"/>
    </xf>
    <xf numFmtId="0" fontId="15" fillId="0" borderId="29" xfId="0" applyFont="1" applyBorder="1" applyAlignment="1">
      <alignment horizontal="right" vertical="top" wrapText="1"/>
    </xf>
    <xf numFmtId="0" fontId="15" fillId="0" borderId="3" xfId="0" applyFont="1" applyBorder="1" applyAlignment="1">
      <alignment horizontal="right" vertical="top" wrapText="1"/>
    </xf>
    <xf numFmtId="0" fontId="10" fillId="4" borderId="0" xfId="0" applyFont="1" applyFill="1"/>
    <xf numFmtId="0" fontId="57" fillId="0" borderId="0" xfId="0" applyFont="1" applyBorder="1" applyAlignment="1">
      <alignment horizontal="center" vertical="top" wrapText="1"/>
    </xf>
    <xf numFmtId="0" fontId="15" fillId="0" borderId="58" xfId="0" applyFont="1" applyBorder="1" applyAlignment="1">
      <alignment horizontal="left" vertical="top"/>
    </xf>
    <xf numFmtId="0" fontId="15" fillId="0" borderId="67" xfId="0" applyFont="1" applyBorder="1" applyAlignment="1">
      <alignment horizontal="center" vertical="top"/>
    </xf>
    <xf numFmtId="0" fontId="15" fillId="0" borderId="59" xfId="0" applyFont="1" applyBorder="1" applyAlignment="1">
      <alignment horizontal="center" vertical="top"/>
    </xf>
    <xf numFmtId="0" fontId="15" fillId="0" borderId="22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15" fillId="0" borderId="52" xfId="0" applyFont="1" applyBorder="1" applyAlignment="1">
      <alignment horizontal="center" vertical="top" wrapText="1"/>
    </xf>
    <xf numFmtId="0" fontId="15" fillId="0" borderId="68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57" xfId="0" applyFont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15" fillId="8" borderId="58" xfId="0" applyFont="1" applyFill="1" applyBorder="1" applyAlignment="1">
      <alignment horizontal="center" vertical="top" wrapText="1"/>
    </xf>
    <xf numFmtId="0" fontId="15" fillId="8" borderId="67" xfId="0" applyFont="1" applyFill="1" applyBorder="1" applyAlignment="1">
      <alignment horizontal="center" vertical="top" wrapText="1"/>
    </xf>
    <xf numFmtId="0" fontId="21" fillId="0" borderId="58" xfId="0" applyFont="1" applyBorder="1"/>
    <xf numFmtId="0" fontId="21" fillId="2" borderId="67" xfId="0" applyFont="1" applyFill="1" applyBorder="1" applyAlignment="1">
      <alignment wrapText="1"/>
    </xf>
    <xf numFmtId="0" fontId="21" fillId="2" borderId="69" xfId="0" applyFont="1" applyFill="1" applyBorder="1" applyAlignment="1">
      <alignment wrapText="1"/>
    </xf>
    <xf numFmtId="0" fontId="10" fillId="0" borderId="6" xfId="0" applyFont="1" applyBorder="1"/>
    <xf numFmtId="0" fontId="16" fillId="0" borderId="6" xfId="0" applyFont="1" applyBorder="1" applyAlignment="1">
      <alignment horizontal="center"/>
    </xf>
    <xf numFmtId="0" fontId="10" fillId="0" borderId="0" xfId="0" applyFont="1" applyBorder="1"/>
    <xf numFmtId="0" fontId="64" fillId="0" borderId="0" xfId="0" applyFont="1" applyBorder="1" applyAlignment="1">
      <alignment horizontal="center" wrapText="1"/>
    </xf>
    <xf numFmtId="0" fontId="65" fillId="5" borderId="0" xfId="0" applyFont="1" applyFill="1"/>
    <xf numFmtId="0" fontId="65" fillId="0" borderId="0" xfId="0" applyFont="1"/>
    <xf numFmtId="0" fontId="21" fillId="0" borderId="58" xfId="0" applyFont="1" applyBorder="1" applyAlignment="1">
      <alignment horizontal="left"/>
    </xf>
    <xf numFmtId="0" fontId="21" fillId="2" borderId="67" xfId="0" applyFont="1" applyFill="1" applyBorder="1" applyAlignment="1">
      <alignment horizontal="left" wrapText="1"/>
    </xf>
    <xf numFmtId="0" fontId="21" fillId="2" borderId="69" xfId="0" applyFont="1" applyFill="1" applyBorder="1" applyAlignment="1">
      <alignment horizontal="center" wrapText="1"/>
    </xf>
    <xf numFmtId="0" fontId="21" fillId="2" borderId="3" xfId="0" applyFont="1" applyFill="1" applyBorder="1" applyAlignment="1">
      <alignment horizontal="center" wrapText="1"/>
    </xf>
    <xf numFmtId="0" fontId="16" fillId="0" borderId="70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65" fillId="5" borderId="0" xfId="0" applyFont="1" applyFill="1" applyBorder="1"/>
    <xf numFmtId="0" fontId="15" fillId="0" borderId="23" xfId="0" applyFont="1" applyBorder="1" applyAlignment="1">
      <alignment vertical="top" wrapText="1"/>
    </xf>
    <xf numFmtId="0" fontId="57" fillId="0" borderId="1" xfId="0" applyFont="1" applyBorder="1" applyAlignment="1">
      <alignment vertical="top" wrapText="1"/>
    </xf>
    <xf numFmtId="0" fontId="57" fillId="0" borderId="71" xfId="0" applyFont="1" applyBorder="1" applyAlignment="1">
      <alignment horizontal="center" vertical="top" wrapText="1"/>
    </xf>
    <xf numFmtId="0" fontId="57" fillId="0" borderId="58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center" vertical="center" wrapText="1"/>
    </xf>
    <xf numFmtId="0" fontId="57" fillId="0" borderId="50" xfId="0" applyFont="1" applyBorder="1" applyAlignment="1">
      <alignment vertical="top" wrapText="1"/>
    </xf>
    <xf numFmtId="0" fontId="57" fillId="0" borderId="49" xfId="0" applyFont="1" applyBorder="1" applyAlignment="1">
      <alignment horizontal="center" vertical="top" wrapText="1"/>
    </xf>
    <xf numFmtId="0" fontId="57" fillId="0" borderId="69" xfId="0" applyFont="1" applyBorder="1" applyAlignment="1">
      <alignment horizontal="center" vertical="center" wrapText="1"/>
    </xf>
    <xf numFmtId="0" fontId="57" fillId="0" borderId="2" xfId="0" applyFont="1" applyBorder="1" applyAlignment="1">
      <alignment vertical="top" wrapText="1"/>
    </xf>
    <xf numFmtId="0" fontId="57" fillId="0" borderId="34" xfId="0" applyFont="1" applyBorder="1" applyAlignment="1">
      <alignment horizontal="center" vertical="top" wrapText="1"/>
    </xf>
    <xf numFmtId="0" fontId="57" fillId="0" borderId="72" xfId="0" applyFont="1" applyBorder="1" applyAlignment="1">
      <alignment horizontal="center" vertical="center" wrapText="1"/>
    </xf>
    <xf numFmtId="0" fontId="57" fillId="0" borderId="0" xfId="0" applyFont="1" applyBorder="1" applyAlignment="1">
      <alignment vertical="top" wrapText="1"/>
    </xf>
    <xf numFmtId="0" fontId="66" fillId="3" borderId="0" xfId="0" applyFont="1" applyFill="1" applyBorder="1" applyAlignment="1">
      <alignment vertical="top" wrapText="1"/>
    </xf>
    <xf numFmtId="0" fontId="57" fillId="3" borderId="0" xfId="0" applyFont="1" applyFill="1" applyBorder="1" applyAlignment="1">
      <alignment horizontal="center" vertical="top" wrapText="1"/>
    </xf>
    <xf numFmtId="0" fontId="57" fillId="0" borderId="0" xfId="0" applyFont="1" applyBorder="1" applyAlignment="1">
      <alignment wrapText="1"/>
    </xf>
    <xf numFmtId="0" fontId="15" fillId="0" borderId="51" xfId="0" applyFont="1" applyBorder="1" applyAlignment="1">
      <alignment vertical="top" wrapText="1"/>
    </xf>
    <xf numFmtId="0" fontId="15" fillId="0" borderId="73" xfId="0" applyFont="1" applyBorder="1" applyAlignment="1">
      <alignment horizontal="center" vertical="top" wrapText="1"/>
    </xf>
    <xf numFmtId="0" fontId="15" fillId="0" borderId="74" xfId="0" applyFont="1" applyBorder="1" applyAlignment="1">
      <alignment horizontal="center" vertical="top" wrapText="1"/>
    </xf>
    <xf numFmtId="0" fontId="57" fillId="0" borderId="37" xfId="0" applyFont="1" applyBorder="1" applyAlignment="1">
      <alignment vertical="top" wrapText="1"/>
    </xf>
    <xf numFmtId="0" fontId="57" fillId="0" borderId="3" xfId="0" applyFont="1" applyBorder="1" applyAlignment="1">
      <alignment horizontal="center" vertical="top" wrapText="1"/>
    </xf>
    <xf numFmtId="0" fontId="57" fillId="0" borderId="19" xfId="0" applyFont="1" applyBorder="1" applyAlignment="1">
      <alignment vertical="top" wrapText="1"/>
    </xf>
    <xf numFmtId="0" fontId="57" fillId="4" borderId="0" xfId="0" applyFont="1" applyFill="1" applyBorder="1" applyAlignment="1">
      <alignment wrapText="1"/>
    </xf>
    <xf numFmtId="0" fontId="15" fillId="0" borderId="0" xfId="0" applyFont="1" applyBorder="1" applyAlignment="1">
      <alignment horizontal="center" vertical="top" wrapText="1"/>
    </xf>
    <xf numFmtId="0" fontId="36" fillId="3" borderId="29" xfId="0" applyFont="1" applyFill="1" applyBorder="1"/>
    <xf numFmtId="0" fontId="16" fillId="3" borderId="48" xfId="0" applyFont="1" applyFill="1" applyBorder="1"/>
    <xf numFmtId="0" fontId="16" fillId="3" borderId="3" xfId="0" applyFont="1" applyFill="1" applyBorder="1"/>
    <xf numFmtId="0" fontId="21" fillId="3" borderId="58" xfId="0" applyFont="1" applyFill="1" applyBorder="1" applyAlignment="1">
      <alignment wrapText="1"/>
    </xf>
    <xf numFmtId="0" fontId="21" fillId="3" borderId="67" xfId="0" applyFont="1" applyFill="1" applyBorder="1" applyAlignment="1">
      <alignment wrapText="1"/>
    </xf>
    <xf numFmtId="0" fontId="21" fillId="3" borderId="59" xfId="0" applyFont="1" applyFill="1" applyBorder="1" applyAlignment="1">
      <alignment wrapText="1"/>
    </xf>
    <xf numFmtId="0" fontId="16" fillId="0" borderId="3" xfId="0" applyFont="1" applyBorder="1"/>
    <xf numFmtId="168" fontId="26" fillId="0" borderId="19" xfId="3" applyNumberFormat="1" applyFont="1" applyBorder="1" applyAlignment="1">
      <alignment horizontal="center" vertical="center" wrapText="1"/>
    </xf>
    <xf numFmtId="168" fontId="26" fillId="0" borderId="46" xfId="3" applyNumberFormat="1" applyFont="1" applyBorder="1" applyAlignment="1">
      <alignment horizontal="center" vertical="center" wrapText="1"/>
    </xf>
    <xf numFmtId="168" fontId="26" fillId="0" borderId="3" xfId="3" applyNumberFormat="1" applyFont="1" applyBorder="1" applyAlignment="1">
      <alignment horizontal="center" vertical="center" wrapText="1"/>
    </xf>
    <xf numFmtId="0" fontId="21" fillId="3" borderId="19" xfId="0" applyFont="1" applyFill="1" applyBorder="1"/>
    <xf numFmtId="0" fontId="10" fillId="3" borderId="58" xfId="0" applyFont="1" applyFill="1" applyBorder="1" applyAlignment="1">
      <alignment horizontal="center"/>
    </xf>
    <xf numFmtId="0" fontId="10" fillId="3" borderId="67" xfId="0" applyFont="1" applyFill="1" applyBorder="1" applyAlignment="1">
      <alignment horizontal="center"/>
    </xf>
    <xf numFmtId="0" fontId="10" fillId="3" borderId="59" xfId="0" applyFont="1" applyFill="1" applyBorder="1" applyAlignment="1">
      <alignment horizontal="center"/>
    </xf>
    <xf numFmtId="0" fontId="64" fillId="0" borderId="52" xfId="0" applyFont="1" applyBorder="1"/>
    <xf numFmtId="0" fontId="16" fillId="0" borderId="62" xfId="0" applyFont="1" applyBorder="1"/>
    <xf numFmtId="0" fontId="16" fillId="0" borderId="71" xfId="0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0" fontId="16" fillId="0" borderId="59" xfId="0" applyFont="1" applyBorder="1" applyAlignment="1">
      <alignment horizontal="center"/>
    </xf>
    <xf numFmtId="0" fontId="64" fillId="0" borderId="57" xfId="0" applyFont="1" applyBorder="1"/>
    <xf numFmtId="0" fontId="16" fillId="0" borderId="61" xfId="0" applyFont="1" applyBorder="1"/>
    <xf numFmtId="0" fontId="16" fillId="0" borderId="58" xfId="0" applyFont="1" applyBorder="1" applyAlignment="1">
      <alignment horizontal="center"/>
    </xf>
    <xf numFmtId="0" fontId="16" fillId="0" borderId="67" xfId="0" applyFont="1" applyBorder="1" applyAlignment="1">
      <alignment horizontal="center"/>
    </xf>
    <xf numFmtId="0" fontId="64" fillId="0" borderId="29" xfId="0" applyFont="1" applyBorder="1"/>
    <xf numFmtId="0" fontId="16" fillId="0" borderId="47" xfId="0" applyFont="1" applyBorder="1"/>
    <xf numFmtId="0" fontId="64" fillId="0" borderId="0" xfId="0" applyFont="1" applyBorder="1"/>
    <xf numFmtId="0" fontId="61" fillId="3" borderId="0" xfId="0" applyFont="1" applyFill="1"/>
    <xf numFmtId="0" fontId="67" fillId="3" borderId="0" xfId="0" applyFont="1" applyFill="1"/>
    <xf numFmtId="0" fontId="10" fillId="0" borderId="25" xfId="0" applyFont="1" applyBorder="1" applyAlignment="1">
      <alignment horizontal="center" vertical="top" wrapText="1"/>
    </xf>
    <xf numFmtId="0" fontId="15" fillId="0" borderId="29" xfId="0" applyFont="1" applyBorder="1" applyAlignment="1">
      <alignment horizontal="justify" vertical="top" wrapText="1"/>
    </xf>
    <xf numFmtId="0" fontId="15" fillId="0" borderId="3" xfId="0" applyFont="1" applyBorder="1" applyAlignment="1">
      <alignment horizontal="center" vertical="center" wrapText="1"/>
    </xf>
    <xf numFmtId="0" fontId="15" fillId="0" borderId="72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 wrapText="1"/>
    </xf>
    <xf numFmtId="0" fontId="21" fillId="0" borderId="29" xfId="0" applyFont="1" applyBorder="1" applyAlignment="1">
      <alignment wrapText="1"/>
    </xf>
    <xf numFmtId="0" fontId="10" fillId="0" borderId="48" xfId="0" applyFont="1" applyBorder="1" applyAlignment="1">
      <alignment horizontal="center" vertical="center"/>
    </xf>
    <xf numFmtId="0" fontId="10" fillId="3" borderId="3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75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6" fillId="5" borderId="29" xfId="0" applyFont="1" applyFill="1" applyBorder="1"/>
    <xf numFmtId="0" fontId="16" fillId="5" borderId="47" xfId="0" applyFont="1" applyFill="1" applyBorder="1"/>
    <xf numFmtId="0" fontId="16" fillId="5" borderId="48" xfId="0" applyFont="1" applyFill="1" applyBorder="1"/>
    <xf numFmtId="0" fontId="10" fillId="0" borderId="3" xfId="0" applyFont="1" applyBorder="1" applyAlignment="1">
      <alignment horizontal="center"/>
    </xf>
    <xf numFmtId="0" fontId="21" fillId="0" borderId="29" xfId="0" applyFont="1" applyBorder="1"/>
    <xf numFmtId="0" fontId="21" fillId="3" borderId="69" xfId="0" applyFont="1" applyFill="1" applyBorder="1" applyAlignment="1">
      <alignment wrapText="1"/>
    </xf>
    <xf numFmtId="0" fontId="16" fillId="0" borderId="77" xfId="0" applyFont="1" applyBorder="1"/>
    <xf numFmtId="0" fontId="16" fillId="0" borderId="75" xfId="0" applyFont="1" applyBorder="1" applyAlignment="1">
      <alignment horizontal="center"/>
    </xf>
    <xf numFmtId="0" fontId="16" fillId="0" borderId="76" xfId="0" applyFont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0" borderId="58" xfId="0" applyFont="1" applyBorder="1"/>
    <xf numFmtId="0" fontId="16" fillId="0" borderId="69" xfId="0" applyFont="1" applyBorder="1" applyAlignment="1">
      <alignment horizontal="center"/>
    </xf>
    <xf numFmtId="0" fontId="16" fillId="2" borderId="0" xfId="0" applyFont="1" applyFill="1" applyBorder="1" applyAlignment="1"/>
    <xf numFmtId="0" fontId="27" fillId="0" borderId="53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wrapText="1"/>
    </xf>
    <xf numFmtId="0" fontId="16" fillId="0" borderId="3" xfId="0" applyFont="1" applyFill="1" applyBorder="1" applyAlignment="1">
      <alignment horizontal="center"/>
    </xf>
    <xf numFmtId="0" fontId="68" fillId="0" borderId="0" xfId="0" applyFont="1"/>
    <xf numFmtId="0" fontId="16" fillId="0" borderId="0" xfId="0" applyFont="1" applyAlignment="1"/>
    <xf numFmtId="0" fontId="19" fillId="5" borderId="0" xfId="0" applyFont="1" applyFill="1" applyBorder="1" applyAlignment="1">
      <alignment horizontal="center" vertical="center" wrapText="1"/>
    </xf>
    <xf numFmtId="0" fontId="10" fillId="0" borderId="47" xfId="0" applyFont="1" applyBorder="1"/>
    <xf numFmtId="0" fontId="19" fillId="2" borderId="48" xfId="0" applyFont="1" applyFill="1" applyBorder="1" applyAlignment="1">
      <alignment horizontal="center" vertical="center" wrapText="1"/>
    </xf>
    <xf numFmtId="0" fontId="16" fillId="0" borderId="60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55" xfId="0" applyFont="1" applyBorder="1"/>
    <xf numFmtId="0" fontId="16" fillId="0" borderId="66" xfId="0" applyFont="1" applyBorder="1" applyAlignment="1">
      <alignment horizontal="center"/>
    </xf>
    <xf numFmtId="0" fontId="10" fillId="0" borderId="60" xfId="0" applyFont="1" applyBorder="1"/>
    <xf numFmtId="0" fontId="10" fillId="0" borderId="6" xfId="0" applyFont="1" applyBorder="1" applyAlignment="1">
      <alignment horizontal="center"/>
    </xf>
    <xf numFmtId="0" fontId="10" fillId="0" borderId="57" xfId="0" applyFont="1" applyBorder="1"/>
    <xf numFmtId="0" fontId="10" fillId="0" borderId="11" xfId="0" applyFont="1" applyBorder="1" applyAlignment="1">
      <alignment horizontal="center"/>
    </xf>
    <xf numFmtId="0" fontId="10" fillId="0" borderId="4" xfId="0" applyFont="1" applyFill="1" applyBorder="1"/>
    <xf numFmtId="0" fontId="10" fillId="0" borderId="5" xfId="0" applyFont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34" xfId="0" applyFont="1" applyBorder="1" applyAlignment="1">
      <alignment horizontal="center"/>
    </xf>
    <xf numFmtId="0" fontId="10" fillId="11" borderId="61" xfId="0" applyFont="1" applyFill="1" applyBorder="1" applyAlignment="1">
      <alignment horizontal="center" vertical="center"/>
    </xf>
    <xf numFmtId="0" fontId="10" fillId="11" borderId="11" xfId="0" applyFont="1" applyFill="1" applyBorder="1" applyAlignment="1">
      <alignment horizontal="center" vertical="center"/>
    </xf>
    <xf numFmtId="0" fontId="10" fillId="0" borderId="58" xfId="0" applyNumberFormat="1" applyFont="1" applyBorder="1" applyAlignment="1">
      <alignment horizontal="left" vertical="center"/>
    </xf>
    <xf numFmtId="0" fontId="10" fillId="0" borderId="69" xfId="0" applyFont="1" applyBorder="1" applyAlignment="1">
      <alignment horizontal="center" vertical="center"/>
    </xf>
    <xf numFmtId="0" fontId="69" fillId="0" borderId="67" xfId="0" applyFont="1" applyBorder="1" applyAlignment="1">
      <alignment horizontal="center" vertical="center"/>
    </xf>
    <xf numFmtId="168" fontId="10" fillId="0" borderId="67" xfId="0" applyNumberFormat="1" applyFont="1" applyBorder="1" applyAlignment="1">
      <alignment horizontal="center" vertical="center"/>
    </xf>
    <xf numFmtId="0" fontId="69" fillId="3" borderId="79" xfId="0" applyNumberFormat="1" applyFont="1" applyFill="1" applyBorder="1" applyAlignment="1">
      <alignment horizontal="left"/>
    </xf>
    <xf numFmtId="0" fontId="10" fillId="0" borderId="52" xfId="0" applyNumberFormat="1" applyFont="1" applyBorder="1" applyAlignment="1">
      <alignment horizontal="left" vertical="center"/>
    </xf>
    <xf numFmtId="0" fontId="10" fillId="0" borderId="68" xfId="0" applyFont="1" applyBorder="1" applyAlignment="1">
      <alignment horizontal="center" vertical="center"/>
    </xf>
    <xf numFmtId="0" fontId="10" fillId="0" borderId="4" xfId="0" applyNumberFormat="1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55" xfId="0" applyNumberFormat="1" applyFont="1" applyBorder="1" applyAlignment="1">
      <alignment horizontal="left" vertical="center"/>
    </xf>
    <xf numFmtId="0" fontId="10" fillId="0" borderId="80" xfId="0" applyFont="1" applyBorder="1" applyAlignment="1">
      <alignment horizontal="center" vertical="center"/>
    </xf>
    <xf numFmtId="0" fontId="21" fillId="3" borderId="73" xfId="0" applyFont="1" applyFill="1" applyBorder="1" applyAlignment="1">
      <alignment wrapText="1"/>
    </xf>
    <xf numFmtId="0" fontId="21" fillId="3" borderId="81" xfId="0" applyFont="1" applyFill="1" applyBorder="1" applyAlignment="1">
      <alignment wrapText="1"/>
    </xf>
    <xf numFmtId="0" fontId="10" fillId="0" borderId="29" xfId="0" applyFont="1" applyBorder="1"/>
    <xf numFmtId="0" fontId="10" fillId="0" borderId="38" xfId="0" applyFont="1" applyBorder="1"/>
    <xf numFmtId="0" fontId="10" fillId="0" borderId="0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0" fillId="3" borderId="5" xfId="0" applyFont="1" applyFill="1" applyBorder="1"/>
    <xf numFmtId="0" fontId="10" fillId="3" borderId="62" xfId="0" applyFont="1" applyFill="1" applyBorder="1" applyAlignment="1">
      <alignment horizontal="center" vertical="top" wrapText="1"/>
    </xf>
    <xf numFmtId="0" fontId="10" fillId="3" borderId="53" xfId="0" applyFont="1" applyFill="1" applyBorder="1" applyAlignment="1">
      <alignment horizontal="center" vertical="top" wrapText="1"/>
    </xf>
    <xf numFmtId="0" fontId="16" fillId="2" borderId="0" xfId="0" applyFont="1" applyFill="1"/>
    <xf numFmtId="0" fontId="53" fillId="5" borderId="29" xfId="0" applyFont="1" applyFill="1" applyBorder="1" applyAlignment="1">
      <alignment horizontal="left" vertical="center" wrapText="1"/>
    </xf>
    <xf numFmtId="0" fontId="10" fillId="5" borderId="3" xfId="0" applyFont="1" applyFill="1" applyBorder="1"/>
    <xf numFmtId="0" fontId="27" fillId="0" borderId="0" xfId="0" applyFont="1" applyFill="1" applyBorder="1" applyAlignment="1">
      <alignment horizontal="center" vertical="center" wrapText="1"/>
    </xf>
    <xf numFmtId="0" fontId="10" fillId="0" borderId="52" xfId="4" applyNumberFormat="1" applyFont="1" applyBorder="1" applyAlignment="1">
      <alignment horizontal="left" vertical="top" wrapText="1"/>
    </xf>
    <xf numFmtId="170" fontId="10" fillId="0" borderId="68" xfId="5" applyNumberFormat="1" applyFont="1" applyBorder="1" applyAlignment="1">
      <alignment horizontal="left" vertical="top"/>
    </xf>
    <xf numFmtId="170" fontId="15" fillId="0" borderId="68" xfId="0" applyNumberFormat="1" applyFont="1" applyBorder="1" applyAlignment="1">
      <alignment horizontal="left" vertical="top" wrapText="1"/>
    </xf>
    <xf numFmtId="0" fontId="15" fillId="0" borderId="53" xfId="0" applyFont="1" applyBorder="1" applyAlignment="1">
      <alignment horizontal="left" vertical="top"/>
    </xf>
    <xf numFmtId="169" fontId="58" fillId="0" borderId="0" xfId="4" applyNumberFormat="1" applyFont="1" applyBorder="1" applyAlignment="1">
      <alignment horizontal="left" vertical="top" wrapText="1"/>
    </xf>
    <xf numFmtId="0" fontId="10" fillId="0" borderId="4" xfId="4" applyNumberFormat="1" applyFont="1" applyBorder="1" applyAlignment="1">
      <alignment horizontal="left" vertical="top" wrapText="1"/>
    </xf>
    <xf numFmtId="170" fontId="10" fillId="0" borderId="5" xfId="4" applyNumberFormat="1" applyFont="1" applyBorder="1" applyAlignment="1">
      <alignment horizontal="left" vertical="top"/>
    </xf>
    <xf numFmtId="170" fontId="15" fillId="0" borderId="5" xfId="0" applyNumberFormat="1" applyFont="1" applyBorder="1" applyAlignment="1">
      <alignment horizontal="left" vertical="top" wrapText="1"/>
    </xf>
    <xf numFmtId="0" fontId="15" fillId="0" borderId="54" xfId="0" applyFont="1" applyBorder="1" applyAlignment="1">
      <alignment horizontal="left" vertical="top"/>
    </xf>
    <xf numFmtId="165" fontId="10" fillId="0" borderId="5" xfId="2" applyNumberFormat="1" applyFont="1" applyBorder="1" applyAlignment="1">
      <alignment horizontal="left" vertical="top"/>
    </xf>
    <xf numFmtId="170" fontId="29" fillId="5" borderId="5" xfId="4" applyNumberFormat="1" applyFont="1" applyFill="1" applyBorder="1" applyAlignment="1">
      <alignment horizontal="left" vertical="top" wrapText="1"/>
    </xf>
    <xf numFmtId="170" fontId="15" fillId="5" borderId="5" xfId="0" applyNumberFormat="1" applyFont="1" applyFill="1" applyBorder="1" applyAlignment="1">
      <alignment horizontal="left" vertical="top" wrapText="1"/>
    </xf>
    <xf numFmtId="0" fontId="15" fillId="5" borderId="54" xfId="0" applyFont="1" applyFill="1" applyBorder="1" applyAlignment="1">
      <alignment horizontal="left" vertical="top"/>
    </xf>
    <xf numFmtId="0" fontId="56" fillId="0" borderId="0" xfId="4" applyNumberFormat="1" applyFont="1" applyBorder="1" applyAlignment="1">
      <alignment horizontal="left" vertical="top" wrapText="1"/>
    </xf>
    <xf numFmtId="170" fontId="10" fillId="0" borderId="5" xfId="4" applyNumberFormat="1" applyFont="1" applyBorder="1" applyAlignment="1">
      <alignment horizontal="left" vertical="top" wrapText="1"/>
    </xf>
    <xf numFmtId="0" fontId="10" fillId="0" borderId="55" xfId="4" applyNumberFormat="1" applyFont="1" applyBorder="1" applyAlignment="1">
      <alignment horizontal="left" vertical="top" wrapText="1"/>
    </xf>
    <xf numFmtId="170" fontId="10" fillId="0" borderId="66" xfId="4" applyNumberFormat="1" applyFont="1" applyBorder="1" applyAlignment="1">
      <alignment horizontal="left" vertical="top" wrapText="1"/>
    </xf>
    <xf numFmtId="170" fontId="15" fillId="0" borderId="66" xfId="0" applyNumberFormat="1" applyFont="1" applyBorder="1" applyAlignment="1">
      <alignment horizontal="left" vertical="top" wrapText="1"/>
    </xf>
    <xf numFmtId="0" fontId="15" fillId="0" borderId="56" xfId="0" applyFont="1" applyBorder="1" applyAlignment="1">
      <alignment horizontal="left" vertical="top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9" fillId="3" borderId="82" xfId="0" applyNumberFormat="1" applyFont="1" applyFill="1" applyBorder="1" applyAlignment="1">
      <alignment horizontal="left" vertical="top" wrapText="1"/>
    </xf>
    <xf numFmtId="0" fontId="21" fillId="3" borderId="5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top" wrapText="1"/>
    </xf>
    <xf numFmtId="0" fontId="10" fillId="3" borderId="5" xfId="0" applyFont="1" applyFill="1" applyBorder="1" applyAlignment="1">
      <alignment horizontal="center" vertical="top" wrapText="1"/>
    </xf>
    <xf numFmtId="0" fontId="10" fillId="0" borderId="29" xfId="0" applyFont="1" applyBorder="1" applyAlignment="1">
      <alignment vertical="top" wrapText="1"/>
    </xf>
    <xf numFmtId="168" fontId="10" fillId="0" borderId="5" xfId="0" applyNumberFormat="1" applyFont="1" applyBorder="1" applyAlignment="1">
      <alignment horizontal="center" vertical="center" wrapText="1"/>
    </xf>
    <xf numFmtId="165" fontId="10" fillId="0" borderId="5" xfId="0" applyNumberFormat="1" applyFont="1" applyBorder="1" applyAlignment="1">
      <alignment horizontal="center" vertical="center" wrapText="1"/>
    </xf>
    <xf numFmtId="0" fontId="10" fillId="0" borderId="82" xfId="0" applyNumberFormat="1" applyFont="1" applyBorder="1" applyAlignment="1">
      <alignment horizontal="left" vertical="top" wrapText="1" indent="1"/>
    </xf>
    <xf numFmtId="0" fontId="10" fillId="12" borderId="0" xfId="0" applyFont="1" applyFill="1" applyAlignment="1">
      <alignment horizontal="left"/>
    </xf>
    <xf numFmtId="0" fontId="16" fillId="12" borderId="0" xfId="0" applyFont="1" applyFill="1"/>
    <xf numFmtId="0" fontId="10" fillId="0" borderId="29" xfId="0" applyFont="1" applyBorder="1" applyAlignment="1">
      <alignment horizontal="center" wrapText="1"/>
    </xf>
    <xf numFmtId="0" fontId="10" fillId="0" borderId="48" xfId="0" applyFont="1" applyBorder="1" applyAlignment="1">
      <alignment horizontal="center" wrapText="1"/>
    </xf>
    <xf numFmtId="0" fontId="10" fillId="0" borderId="10" xfId="0" applyFont="1" applyBorder="1" applyAlignment="1">
      <alignment horizontal="center" wrapText="1"/>
    </xf>
    <xf numFmtId="0" fontId="10" fillId="0" borderId="83" xfId="0" applyFont="1" applyBorder="1" applyAlignment="1">
      <alignment horizontal="center" wrapText="1"/>
    </xf>
    <xf numFmtId="0" fontId="21" fillId="0" borderId="62" xfId="0" applyFont="1" applyBorder="1" applyAlignment="1">
      <alignment horizontal="center" wrapText="1"/>
    </xf>
    <xf numFmtId="0" fontId="21" fillId="0" borderId="84" xfId="0" applyFont="1" applyBorder="1" applyAlignment="1">
      <alignment horizontal="center" wrapText="1"/>
    </xf>
    <xf numFmtId="0" fontId="21" fillId="0" borderId="10" xfId="0" applyFont="1" applyBorder="1" applyAlignment="1">
      <alignment horizontal="center" wrapText="1"/>
    </xf>
    <xf numFmtId="0" fontId="21" fillId="0" borderId="83" xfId="0" applyFont="1" applyBorder="1" applyAlignment="1">
      <alignment horizontal="center" wrapText="1"/>
    </xf>
    <xf numFmtId="0" fontId="64" fillId="0" borderId="62" xfId="0" applyFont="1" applyBorder="1" applyAlignment="1">
      <alignment horizontal="center" wrapText="1"/>
    </xf>
    <xf numFmtId="0" fontId="64" fillId="0" borderId="84" xfId="0" applyFont="1" applyBorder="1" applyAlignment="1">
      <alignment horizontal="center" wrapText="1"/>
    </xf>
    <xf numFmtId="0" fontId="10" fillId="11" borderId="61" xfId="0" applyFont="1" applyFill="1" applyBorder="1" applyAlignment="1">
      <alignment horizontal="center" vertical="center"/>
    </xf>
    <xf numFmtId="0" fontId="16" fillId="0" borderId="92" xfId="0" applyFont="1" applyBorder="1" applyAlignment="1"/>
    <xf numFmtId="168" fontId="65" fillId="0" borderId="81" xfId="0" applyNumberFormat="1" applyFont="1" applyBorder="1" applyAlignment="1">
      <alignment horizontal="center" vertical="center"/>
    </xf>
    <xf numFmtId="0" fontId="16" fillId="0" borderId="21" xfId="0" applyFont="1" applyBorder="1" applyAlignment="1"/>
    <xf numFmtId="0" fontId="16" fillId="0" borderId="76" xfId="0" applyFont="1" applyBorder="1" applyAlignment="1"/>
    <xf numFmtId="0" fontId="16" fillId="0" borderId="23" xfId="0" applyFont="1" applyBorder="1" applyAlignment="1"/>
    <xf numFmtId="0" fontId="16" fillId="0" borderId="93" xfId="0" applyFont="1" applyBorder="1" applyAlignment="1"/>
    <xf numFmtId="0" fontId="16" fillId="0" borderId="25" xfId="0" applyFont="1" applyBorder="1" applyAlignment="1"/>
    <xf numFmtId="0" fontId="64" fillId="0" borderId="10" xfId="0" applyFont="1" applyBorder="1" applyAlignment="1">
      <alignment horizontal="center" wrapText="1"/>
    </xf>
    <xf numFmtId="0" fontId="64" fillId="0" borderId="83" xfId="0" applyFont="1" applyBorder="1" applyAlignment="1">
      <alignment horizontal="center" wrapText="1"/>
    </xf>
    <xf numFmtId="0" fontId="29" fillId="13" borderId="82" xfId="0" applyNumberFormat="1" applyFont="1" applyFill="1" applyBorder="1" applyAlignment="1">
      <alignment horizontal="left" vertical="top" wrapText="1"/>
    </xf>
    <xf numFmtId="0" fontId="29" fillId="13" borderId="9" xfId="0" applyNumberFormat="1" applyFont="1" applyFill="1" applyBorder="1" applyAlignment="1">
      <alignment horizontal="left" vertical="top" wrapText="1"/>
    </xf>
    <xf numFmtId="0" fontId="29" fillId="13" borderId="7" xfId="0" applyNumberFormat="1" applyFont="1" applyFill="1" applyBorder="1" applyAlignment="1">
      <alignment horizontal="left" vertical="top" wrapText="1"/>
    </xf>
    <xf numFmtId="0" fontId="10" fillId="0" borderId="19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5" borderId="29" xfId="0" applyFont="1" applyFill="1" applyBorder="1" applyAlignment="1">
      <alignment horizontal="center"/>
    </xf>
    <xf numFmtId="0" fontId="10" fillId="5" borderId="48" xfId="0" applyFont="1" applyFill="1" applyBorder="1" applyAlignment="1">
      <alignment horizontal="center"/>
    </xf>
    <xf numFmtId="0" fontId="26" fillId="3" borderId="29" xfId="0" applyFont="1" applyFill="1" applyBorder="1" applyAlignment="1">
      <alignment horizontal="center"/>
    </xf>
    <xf numFmtId="0" fontId="26" fillId="3" borderId="48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9" fillId="13" borderId="2" xfId="0" applyNumberFormat="1" applyFont="1" applyFill="1" applyBorder="1" applyAlignment="1">
      <alignment horizontal="left" vertical="top" wrapText="1"/>
    </xf>
    <xf numFmtId="0" fontId="29" fillId="13" borderId="85" xfId="0" applyNumberFormat="1" applyFont="1" applyFill="1" applyBorder="1" applyAlignment="1">
      <alignment horizontal="left" vertical="top" wrapText="1"/>
    </xf>
    <xf numFmtId="0" fontId="29" fillId="13" borderId="86" xfId="0" applyNumberFormat="1" applyFont="1" applyFill="1" applyBorder="1" applyAlignment="1">
      <alignment horizontal="left" vertical="top" wrapText="1"/>
    </xf>
    <xf numFmtId="0" fontId="29" fillId="13" borderId="89" xfId="0" applyNumberFormat="1" applyFont="1" applyFill="1" applyBorder="1" applyAlignment="1">
      <alignment horizontal="left" vertical="top" wrapText="1"/>
    </xf>
    <xf numFmtId="0" fontId="29" fillId="13" borderId="90" xfId="0" applyNumberFormat="1" applyFont="1" applyFill="1" applyBorder="1" applyAlignment="1">
      <alignment horizontal="left" vertical="top" wrapText="1"/>
    </xf>
    <xf numFmtId="0" fontId="29" fillId="13" borderId="8" xfId="0" applyNumberFormat="1" applyFont="1" applyFill="1" applyBorder="1" applyAlignment="1">
      <alignment horizontal="left" vertical="top" wrapText="1"/>
    </xf>
    <xf numFmtId="0" fontId="16" fillId="0" borderId="38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1" fillId="0" borderId="10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10" fillId="0" borderId="1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27" fillId="0" borderId="22" xfId="0" applyFont="1" applyFill="1" applyBorder="1" applyAlignment="1">
      <alignment horizontal="center" vertical="center" wrapText="1"/>
    </xf>
    <xf numFmtId="0" fontId="10" fillId="0" borderId="37" xfId="0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0" borderId="29" xfId="0" applyFont="1" applyBorder="1" applyAlignment="1">
      <alignment wrapText="1"/>
    </xf>
    <xf numFmtId="0" fontId="10" fillId="0" borderId="48" xfId="0" applyFont="1" applyBorder="1" applyAlignment="1">
      <alignment wrapText="1"/>
    </xf>
    <xf numFmtId="0" fontId="21" fillId="2" borderId="0" xfId="0" applyFont="1" applyFill="1" applyBorder="1" applyAlignment="1">
      <alignment horizontal="center" wrapText="1"/>
    </xf>
    <xf numFmtId="0" fontId="10" fillId="0" borderId="29" xfId="0" applyFont="1" applyBorder="1" applyAlignment="1">
      <alignment horizontal="left" wrapText="1"/>
    </xf>
    <xf numFmtId="0" fontId="10" fillId="0" borderId="47" xfId="0" applyFont="1" applyBorder="1" applyAlignment="1">
      <alignment horizontal="left" wrapText="1"/>
    </xf>
    <xf numFmtId="0" fontId="16" fillId="0" borderId="2" xfId="0" applyFont="1" applyBorder="1" applyAlignment="1">
      <alignment horizontal="left" wrapText="1"/>
    </xf>
    <xf numFmtId="0" fontId="16" fillId="0" borderId="87" xfId="0" applyFont="1" applyBorder="1" applyAlignment="1">
      <alignment horizontal="left" wrapText="1"/>
    </xf>
    <xf numFmtId="0" fontId="64" fillId="0" borderId="88" xfId="0" applyFont="1" applyBorder="1" applyAlignment="1">
      <alignment horizontal="center" wrapText="1"/>
    </xf>
    <xf numFmtId="0" fontId="64" fillId="0" borderId="87" xfId="0" applyFont="1" applyBorder="1" applyAlignment="1">
      <alignment horizontal="center" wrapText="1"/>
    </xf>
    <xf numFmtId="0" fontId="16" fillId="0" borderId="29" xfId="0" applyFont="1" applyFill="1" applyBorder="1" applyAlignment="1">
      <alignment vertical="center" wrapText="1"/>
    </xf>
    <xf numFmtId="0" fontId="16" fillId="0" borderId="47" xfId="0" applyFont="1" applyFill="1" applyBorder="1" applyAlignment="1">
      <alignment vertical="center" wrapText="1"/>
    </xf>
    <xf numFmtId="0" fontId="16" fillId="0" borderId="48" xfId="0" applyFont="1" applyFill="1" applyBorder="1" applyAlignment="1">
      <alignment vertical="center" wrapText="1"/>
    </xf>
    <xf numFmtId="0" fontId="21" fillId="3" borderId="29" xfId="0" applyFont="1" applyFill="1" applyBorder="1" applyAlignment="1">
      <alignment wrapText="1"/>
    </xf>
    <xf numFmtId="0" fontId="21" fillId="3" borderId="48" xfId="0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84" xfId="0" applyFont="1" applyBorder="1" applyAlignment="1">
      <alignment wrapText="1"/>
    </xf>
    <xf numFmtId="0" fontId="10" fillId="3" borderId="10" xfId="0" applyFont="1" applyFill="1" applyBorder="1" applyAlignment="1">
      <alignment vertical="top" wrapText="1"/>
    </xf>
    <xf numFmtId="0" fontId="10" fillId="3" borderId="7" xfId="0" applyFont="1" applyFill="1" applyBorder="1" applyAlignment="1">
      <alignment vertical="top" wrapText="1"/>
    </xf>
    <xf numFmtId="0" fontId="21" fillId="3" borderId="29" xfId="0" applyFont="1" applyFill="1" applyBorder="1" applyAlignment="1">
      <alignment horizontal="center" wrapText="1"/>
    </xf>
    <xf numFmtId="0" fontId="21" fillId="3" borderId="48" xfId="0" applyFont="1" applyFill="1" applyBorder="1" applyAlignment="1">
      <alignment horizontal="center" wrapText="1"/>
    </xf>
    <xf numFmtId="0" fontId="61" fillId="3" borderId="29" xfId="0" applyFont="1" applyFill="1" applyBorder="1" applyAlignment="1">
      <alignment horizontal="center" wrapText="1"/>
    </xf>
    <xf numFmtId="0" fontId="61" fillId="3" borderId="47" xfId="0" applyFont="1" applyFill="1" applyBorder="1" applyAlignment="1">
      <alignment horizontal="center" wrapText="1"/>
    </xf>
    <xf numFmtId="0" fontId="64" fillId="0" borderId="0" xfId="0" applyFont="1" applyBorder="1" applyAlignment="1">
      <alignment horizont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wrapText="1"/>
    </xf>
    <xf numFmtId="0" fontId="21" fillId="2" borderId="48" xfId="0" applyFont="1" applyFill="1" applyBorder="1" applyAlignment="1">
      <alignment horizontal="center" wrapText="1"/>
    </xf>
    <xf numFmtId="0" fontId="15" fillId="0" borderId="29" xfId="0" applyFont="1" applyBorder="1" applyAlignment="1">
      <alignment horizontal="center" vertical="top" wrapText="1"/>
    </xf>
    <xf numFmtId="0" fontId="15" fillId="0" borderId="48" xfId="0" applyFont="1" applyBorder="1" applyAlignment="1">
      <alignment horizontal="center" vertical="top" wrapText="1"/>
    </xf>
    <xf numFmtId="0" fontId="15" fillId="0" borderId="73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 wrapText="1"/>
    </xf>
    <xf numFmtId="0" fontId="15" fillId="0" borderId="80" xfId="0" applyFont="1" applyBorder="1" applyAlignment="1">
      <alignment horizontal="center" vertical="center" wrapText="1"/>
    </xf>
    <xf numFmtId="0" fontId="15" fillId="4" borderId="0" xfId="0" applyFont="1" applyFill="1" applyBorder="1" applyAlignment="1">
      <alignment vertical="top" wrapText="1"/>
    </xf>
    <xf numFmtId="0" fontId="63" fillId="0" borderId="29" xfId="0" applyFont="1" applyBorder="1" applyAlignment="1">
      <alignment horizontal="center" vertical="center" wrapText="1"/>
    </xf>
    <xf numFmtId="0" fontId="63" fillId="0" borderId="47" xfId="0" applyFont="1" applyBorder="1" applyAlignment="1">
      <alignment horizontal="center" vertical="center" wrapText="1"/>
    </xf>
    <xf numFmtId="0" fontId="63" fillId="0" borderId="48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61" fillId="3" borderId="27" xfId="0" applyFont="1" applyFill="1" applyBorder="1" applyAlignment="1">
      <alignment horizontal="left"/>
    </xf>
    <xf numFmtId="165" fontId="15" fillId="0" borderId="29" xfId="0" applyNumberFormat="1" applyFont="1" applyBorder="1" applyAlignment="1">
      <alignment horizontal="center" vertical="top" wrapText="1"/>
    </xf>
    <xf numFmtId="165" fontId="15" fillId="0" borderId="47" xfId="0" applyNumberFormat="1" applyFont="1" applyBorder="1" applyAlignment="1">
      <alignment horizontal="center" vertical="top" wrapText="1"/>
    </xf>
    <xf numFmtId="165" fontId="15" fillId="0" borderId="48" xfId="0" applyNumberFormat="1" applyFont="1" applyBorder="1" applyAlignment="1">
      <alignment horizontal="center" vertical="top" wrapText="1"/>
    </xf>
    <xf numFmtId="0" fontId="10" fillId="0" borderId="19" xfId="0" applyFont="1" applyBorder="1" applyAlignment="1">
      <alignment horizontal="center" wrapText="1"/>
    </xf>
    <xf numFmtId="0" fontId="10" fillId="0" borderId="24" xfId="0" applyFont="1" applyBorder="1" applyAlignment="1">
      <alignment horizontal="center" wrapText="1"/>
    </xf>
    <xf numFmtId="0" fontId="10" fillId="5" borderId="0" xfId="0" applyFont="1" applyFill="1" applyAlignment="1">
      <alignment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47" xfId="0" applyFont="1" applyFill="1" applyBorder="1" applyAlignment="1">
      <alignment horizontal="left" vertical="center" wrapText="1"/>
    </xf>
    <xf numFmtId="0" fontId="53" fillId="3" borderId="48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left" vertical="center" wrapText="1"/>
    </xf>
    <xf numFmtId="0" fontId="10" fillId="3" borderId="9" xfId="0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left" vertical="center" wrapText="1"/>
    </xf>
    <xf numFmtId="168" fontId="65" fillId="0" borderId="69" xfId="0" applyNumberFormat="1" applyFont="1" applyBorder="1" applyAlignment="1">
      <alignment horizontal="center" vertical="center"/>
    </xf>
    <xf numFmtId="0" fontId="16" fillId="0" borderId="48" xfId="0" applyFont="1" applyBorder="1" applyAlignment="1"/>
    <xf numFmtId="0" fontId="27" fillId="0" borderId="2" xfId="0" applyFont="1" applyFill="1" applyBorder="1" applyAlignment="1">
      <alignment horizontal="center" wrapText="1"/>
    </xf>
    <xf numFmtId="0" fontId="27" fillId="0" borderId="86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0" fontId="27" fillId="0" borderId="91" xfId="0" applyFont="1" applyFill="1" applyBorder="1" applyAlignment="1">
      <alignment horizontal="center" wrapText="1"/>
    </xf>
    <xf numFmtId="0" fontId="10" fillId="5" borderId="27" xfId="0" applyFont="1" applyFill="1" applyBorder="1" applyAlignment="1">
      <alignment horizontal="center" vertical="center" wrapText="1"/>
    </xf>
    <xf numFmtId="0" fontId="27" fillId="0" borderId="82" xfId="0" applyFont="1" applyFill="1" applyBorder="1" applyAlignment="1">
      <alignment horizontal="center" wrapText="1"/>
    </xf>
    <xf numFmtId="0" fontId="27" fillId="0" borderId="7" xfId="0" applyFont="1" applyFill="1" applyBorder="1" applyAlignment="1">
      <alignment horizontal="center" wrapText="1"/>
    </xf>
    <xf numFmtId="0" fontId="10" fillId="0" borderId="75" xfId="0" applyFont="1" applyBorder="1" applyAlignment="1">
      <alignment horizontal="center" vertical="center" wrapText="1"/>
    </xf>
    <xf numFmtId="0" fontId="10" fillId="0" borderId="80" xfId="0" applyFont="1" applyBorder="1" applyAlignment="1">
      <alignment horizontal="center" vertical="center" wrapText="1"/>
    </xf>
    <xf numFmtId="0" fontId="64" fillId="0" borderId="91" xfId="0" applyFont="1" applyBorder="1" applyAlignment="1">
      <alignment horizontal="center" wrapText="1"/>
    </xf>
    <xf numFmtId="0" fontId="36" fillId="3" borderId="69" xfId="0" applyFont="1" applyFill="1" applyBorder="1" applyAlignment="1">
      <alignment horizontal="left"/>
    </xf>
    <xf numFmtId="0" fontId="36" fillId="3" borderId="48" xfId="0" applyFont="1" applyFill="1" applyBorder="1" applyAlignment="1">
      <alignment horizontal="left"/>
    </xf>
    <xf numFmtId="0" fontId="64" fillId="0" borderId="29" xfId="0" applyFont="1" applyBorder="1" applyAlignment="1">
      <alignment horizontal="left"/>
    </xf>
    <xf numFmtId="0" fontId="64" fillId="0" borderId="48" xfId="0" applyFont="1" applyBorder="1" applyAlignment="1">
      <alignment horizontal="left"/>
    </xf>
    <xf numFmtId="0" fontId="64" fillId="0" borderId="82" xfId="0" applyFont="1" applyBorder="1" applyAlignment="1">
      <alignment horizontal="left"/>
    </xf>
    <xf numFmtId="0" fontId="64" fillId="0" borderId="83" xfId="0" applyFont="1" applyBorder="1" applyAlignment="1">
      <alignment horizontal="left"/>
    </xf>
    <xf numFmtId="0" fontId="64" fillId="0" borderId="1" xfId="0" applyFont="1" applyBorder="1" applyAlignment="1">
      <alignment horizontal="left"/>
    </xf>
    <xf numFmtId="0" fontId="64" fillId="0" borderId="84" xfId="0" applyFont="1" applyBorder="1" applyAlignment="1">
      <alignment horizontal="left"/>
    </xf>
    <xf numFmtId="0" fontId="64" fillId="0" borderId="2" xfId="0" applyFont="1" applyBorder="1" applyAlignment="1">
      <alignment horizontal="left"/>
    </xf>
    <xf numFmtId="0" fontId="64" fillId="0" borderId="87" xfId="0" applyFont="1" applyBorder="1" applyAlignment="1">
      <alignment horizontal="left"/>
    </xf>
    <xf numFmtId="0" fontId="10" fillId="0" borderId="19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top" wrapText="1"/>
    </xf>
    <xf numFmtId="0" fontId="10" fillId="0" borderId="47" xfId="0" applyFont="1" applyBorder="1" applyAlignment="1">
      <alignment horizontal="center" vertical="top" wrapText="1"/>
    </xf>
    <xf numFmtId="0" fontId="10" fillId="0" borderId="48" xfId="0" applyFont="1" applyBorder="1" applyAlignment="1">
      <alignment horizontal="center" vertical="top" wrapText="1"/>
    </xf>
    <xf numFmtId="0" fontId="21" fillId="3" borderId="69" xfId="0" applyFont="1" applyFill="1" applyBorder="1" applyAlignment="1">
      <alignment horizontal="center" wrapText="1"/>
    </xf>
    <xf numFmtId="0" fontId="21" fillId="3" borderId="29" xfId="0" applyFont="1" applyFill="1" applyBorder="1" applyAlignment="1">
      <alignment horizontal="center" vertical="center" wrapText="1"/>
    </xf>
    <xf numFmtId="0" fontId="21" fillId="3" borderId="48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wrapText="1"/>
    </xf>
    <xf numFmtId="0" fontId="53" fillId="2" borderId="7" xfId="0" applyFont="1" applyFill="1" applyBorder="1" applyAlignment="1">
      <alignment horizontal="center" wrapText="1"/>
    </xf>
    <xf numFmtId="0" fontId="53" fillId="2" borderId="88" xfId="0" applyFont="1" applyFill="1" applyBorder="1" applyAlignment="1">
      <alignment horizontal="center" wrapText="1"/>
    </xf>
    <xf numFmtId="0" fontId="53" fillId="2" borderId="86" xfId="0" applyFont="1" applyFill="1" applyBorder="1" applyAlignment="1">
      <alignment horizontal="center" wrapText="1"/>
    </xf>
    <xf numFmtId="0" fontId="53" fillId="5" borderId="94" xfId="0" applyFont="1" applyFill="1" applyBorder="1" applyAlignment="1">
      <alignment horizontal="left" vertical="top" wrapText="1"/>
    </xf>
    <xf numFmtId="0" fontId="53" fillId="5" borderId="27" xfId="0" applyFont="1" applyFill="1" applyBorder="1" applyAlignment="1">
      <alignment horizontal="left" vertical="top" wrapText="1"/>
    </xf>
    <xf numFmtId="0" fontId="53" fillId="2" borderId="51" xfId="0" applyFont="1" applyFill="1" applyBorder="1" applyAlignment="1">
      <alignment vertical="top" wrapText="1"/>
    </xf>
    <xf numFmtId="0" fontId="53" fillId="2" borderId="77" xfId="0" applyFont="1" applyFill="1" applyBorder="1" applyAlignment="1">
      <alignment vertical="top" wrapText="1"/>
    </xf>
    <xf numFmtId="0" fontId="53" fillId="2" borderId="95" xfId="0" applyFont="1" applyFill="1" applyBorder="1" applyAlignment="1">
      <alignment vertical="top" wrapText="1"/>
    </xf>
    <xf numFmtId="0" fontId="53" fillId="2" borderId="62" xfId="0" applyFont="1" applyFill="1" applyBorder="1" applyAlignment="1">
      <alignment horizontal="center" wrapText="1"/>
    </xf>
    <xf numFmtId="0" fontId="53" fillId="2" borderId="91" xfId="0" applyFont="1" applyFill="1" applyBorder="1" applyAlignment="1">
      <alignment horizontal="center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wrapText="1"/>
    </xf>
    <xf numFmtId="0" fontId="40" fillId="0" borderId="0" xfId="1" applyFont="1" applyAlignment="1" applyProtection="1">
      <alignment horizontal="left"/>
    </xf>
    <xf numFmtId="0" fontId="28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2" fillId="5" borderId="94" xfId="0" applyFont="1" applyFill="1" applyBorder="1" applyAlignment="1">
      <alignment horizontal="left" vertical="top" wrapText="1"/>
    </xf>
    <xf numFmtId="0" fontId="52" fillId="5" borderId="27" xfId="0" applyFont="1" applyFill="1" applyBorder="1" applyAlignment="1">
      <alignment horizontal="left" vertical="top" wrapText="1"/>
    </xf>
    <xf numFmtId="0" fontId="27" fillId="2" borderId="62" xfId="0" applyFont="1" applyFill="1" applyBorder="1" applyAlignment="1">
      <alignment horizontal="left" vertical="center" wrapText="1"/>
    </xf>
    <xf numFmtId="0" fontId="27" fillId="2" borderId="84" xfId="0" applyFont="1" applyFill="1" applyBorder="1" applyAlignment="1">
      <alignment horizontal="left" vertical="center" wrapText="1"/>
    </xf>
    <xf numFmtId="0" fontId="27" fillId="2" borderId="10" xfId="0" applyFont="1" applyFill="1" applyBorder="1" applyAlignment="1">
      <alignment horizontal="left" vertical="center" wrapText="1"/>
    </xf>
    <xf numFmtId="0" fontId="27" fillId="2" borderId="83" xfId="0" applyFont="1" applyFill="1" applyBorder="1" applyAlignment="1">
      <alignment horizontal="left" vertical="center" wrapText="1"/>
    </xf>
    <xf numFmtId="0" fontId="27" fillId="2" borderId="88" xfId="0" applyFont="1" applyFill="1" applyBorder="1" applyAlignment="1">
      <alignment horizontal="left" vertical="center" wrapText="1"/>
    </xf>
    <xf numFmtId="0" fontId="27" fillId="2" borderId="87" xfId="0" applyFont="1" applyFill="1" applyBorder="1" applyAlignment="1">
      <alignment horizontal="left" vertical="center" wrapText="1"/>
    </xf>
    <xf numFmtId="0" fontId="53" fillId="5" borderId="94" xfId="0" applyFont="1" applyFill="1" applyBorder="1" applyAlignment="1">
      <alignment horizontal="left" wrapText="1"/>
    </xf>
    <xf numFmtId="0" fontId="53" fillId="5" borderId="27" xfId="0" applyFont="1" applyFill="1" applyBorder="1" applyAlignment="1">
      <alignment horizontal="left" wrapText="1"/>
    </xf>
    <xf numFmtId="0" fontId="53" fillId="2" borderId="51" xfId="0" applyFont="1" applyFill="1" applyBorder="1" applyAlignment="1">
      <alignment horizontal="left" vertical="top" wrapText="1"/>
    </xf>
    <xf numFmtId="0" fontId="53" fillId="2" borderId="77" xfId="0" applyFont="1" applyFill="1" applyBorder="1" applyAlignment="1">
      <alignment horizontal="left" vertical="top" wrapText="1"/>
    </xf>
    <xf numFmtId="0" fontId="53" fillId="2" borderId="95" xfId="0" applyFont="1" applyFill="1" applyBorder="1" applyAlignment="1">
      <alignment horizontal="left" vertical="top" wrapText="1"/>
    </xf>
    <xf numFmtId="0" fontId="53" fillId="5" borderId="96" xfId="0" applyFont="1" applyFill="1" applyBorder="1" applyAlignment="1">
      <alignment horizontal="left" wrapText="1"/>
    </xf>
    <xf numFmtId="0" fontId="53" fillId="5" borderId="0" xfId="0" applyFont="1" applyFill="1" applyBorder="1" applyAlignment="1">
      <alignment horizontal="left" wrapText="1"/>
    </xf>
    <xf numFmtId="0" fontId="53" fillId="5" borderId="79" xfId="0" applyFont="1" applyFill="1" applyBorder="1" applyAlignment="1">
      <alignment horizontal="left" wrapText="1"/>
    </xf>
    <xf numFmtId="0" fontId="45" fillId="7" borderId="14" xfId="0" applyFont="1" applyFill="1" applyBorder="1" applyAlignment="1">
      <alignment horizontal="center"/>
    </xf>
    <xf numFmtId="0" fontId="51" fillId="7" borderId="36" xfId="0" applyFont="1" applyFill="1" applyBorder="1" applyAlignment="1">
      <alignment horizontal="center" vertical="center"/>
    </xf>
    <xf numFmtId="0" fontId="51" fillId="7" borderId="0" xfId="0" applyFont="1" applyFill="1" applyAlignment="1">
      <alignment horizontal="center" vertical="center"/>
    </xf>
    <xf numFmtId="0" fontId="45" fillId="0" borderId="14" xfId="0" applyFont="1" applyBorder="1" applyAlignment="1">
      <alignment horizontal="center"/>
    </xf>
    <xf numFmtId="0" fontId="47" fillId="0" borderId="14" xfId="0" applyFont="1" applyBorder="1" applyAlignment="1">
      <alignment horizontal="center" wrapText="1"/>
    </xf>
    <xf numFmtId="0" fontId="47" fillId="0" borderId="14" xfId="0" applyFont="1" applyBorder="1" applyAlignment="1">
      <alignment horizontal="center"/>
    </xf>
    <xf numFmtId="0" fontId="49" fillId="0" borderId="20" xfId="0" applyFont="1" applyBorder="1" applyAlignment="1">
      <alignment horizontal="center" wrapText="1"/>
    </xf>
    <xf numFmtId="0" fontId="50" fillId="8" borderId="14" xfId="0" applyFont="1" applyFill="1" applyBorder="1" applyAlignment="1">
      <alignment horizontal="center"/>
    </xf>
    <xf numFmtId="0" fontId="48" fillId="0" borderId="28" xfId="0" applyFont="1" applyBorder="1" applyAlignment="1">
      <alignment horizontal="center"/>
    </xf>
    <xf numFmtId="0" fontId="50" fillId="7" borderId="14" xfId="0" applyFont="1" applyFill="1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48" fillId="0" borderId="14" xfId="0" applyFont="1" applyBorder="1" applyAlignment="1">
      <alignment horizontal="center" wrapText="1"/>
    </xf>
    <xf numFmtId="0" fontId="48" fillId="0" borderId="12" xfId="0" applyFont="1" applyBorder="1" applyAlignment="1">
      <alignment horizontal="center"/>
    </xf>
    <xf numFmtId="0" fontId="51" fillId="7" borderId="38" xfId="0" applyFont="1" applyFill="1" applyBorder="1" applyAlignment="1">
      <alignment horizontal="center" vertical="center"/>
    </xf>
    <xf numFmtId="0" fontId="45" fillId="0" borderId="16" xfId="0" applyFont="1" applyBorder="1" applyAlignment="1">
      <alignment horizontal="center"/>
    </xf>
    <xf numFmtId="0" fontId="47" fillId="0" borderId="16" xfId="0" applyFont="1" applyBorder="1" applyAlignment="1">
      <alignment horizontal="center" wrapText="1"/>
    </xf>
    <xf numFmtId="0" fontId="48" fillId="0" borderId="16" xfId="0" applyFont="1" applyBorder="1" applyAlignment="1">
      <alignment horizontal="center"/>
    </xf>
    <xf numFmtId="0" fontId="49" fillId="0" borderId="43" xfId="0" applyFont="1" applyBorder="1" applyAlignment="1">
      <alignment horizontal="center" wrapText="1"/>
    </xf>
    <xf numFmtId="0" fontId="50" fillId="7" borderId="16" xfId="0" applyFont="1" applyFill="1" applyBorder="1" applyAlignment="1">
      <alignment horizontal="center"/>
    </xf>
    <xf numFmtId="0" fontId="45" fillId="7" borderId="19" xfId="0" applyFont="1" applyFill="1" applyBorder="1" applyAlignment="1">
      <alignment horizontal="center"/>
    </xf>
    <xf numFmtId="0" fontId="45" fillId="7" borderId="22" xfId="0" applyFont="1" applyFill="1" applyBorder="1" applyAlignment="1">
      <alignment horizontal="center"/>
    </xf>
    <xf numFmtId="0" fontId="45" fillId="7" borderId="24" xfId="0" applyFont="1" applyFill="1" applyBorder="1" applyAlignment="1">
      <alignment horizontal="center"/>
    </xf>
    <xf numFmtId="0" fontId="48" fillId="7" borderId="97" xfId="0" applyFont="1" applyFill="1" applyBorder="1" applyAlignment="1">
      <alignment horizontal="center" wrapText="1"/>
    </xf>
    <xf numFmtId="0" fontId="48" fillId="7" borderId="98" xfId="0" applyFont="1" applyFill="1" applyBorder="1" applyAlignment="1">
      <alignment horizontal="center" wrapText="1"/>
    </xf>
    <xf numFmtId="0" fontId="48" fillId="7" borderId="99" xfId="0" applyFont="1" applyFill="1" applyBorder="1" applyAlignment="1">
      <alignment horizontal="center" wrapText="1"/>
    </xf>
    <xf numFmtId="0" fontId="48" fillId="7" borderId="21" xfId="0" applyFont="1" applyFill="1" applyBorder="1" applyAlignment="1">
      <alignment horizontal="center"/>
    </xf>
    <xf numFmtId="0" fontId="48" fillId="7" borderId="23" xfId="0" applyFont="1" applyFill="1" applyBorder="1" applyAlignment="1">
      <alignment horizontal="center"/>
    </xf>
    <xf numFmtId="0" fontId="48" fillId="7" borderId="25" xfId="0" applyFont="1" applyFill="1" applyBorder="1" applyAlignment="1">
      <alignment horizontal="center"/>
    </xf>
    <xf numFmtId="0" fontId="49" fillId="7" borderId="20" xfId="0" applyFont="1" applyFill="1" applyBorder="1" applyAlignment="1">
      <alignment horizontal="center" wrapText="1"/>
    </xf>
    <xf numFmtId="0" fontId="45" fillId="0" borderId="13" xfId="0" applyFont="1" applyBorder="1" applyAlignment="1">
      <alignment horizontal="center"/>
    </xf>
    <xf numFmtId="0" fontId="48" fillId="0" borderId="13" xfId="0" applyFont="1" applyBorder="1" applyAlignment="1">
      <alignment horizontal="center" wrapText="1"/>
    </xf>
    <xf numFmtId="0" fontId="48" fillId="0" borderId="13" xfId="0" applyFont="1" applyBorder="1" applyAlignment="1">
      <alignment horizontal="center"/>
    </xf>
    <xf numFmtId="0" fontId="49" fillId="0" borderId="41" xfId="0" applyFont="1" applyBorder="1" applyAlignment="1">
      <alignment horizontal="center" wrapText="1"/>
    </xf>
    <xf numFmtId="0" fontId="50" fillId="7" borderId="13" xfId="0" applyFont="1" applyFill="1" applyBorder="1" applyAlignment="1">
      <alignment horizontal="center"/>
    </xf>
    <xf numFmtId="0" fontId="49" fillId="0" borderId="14" xfId="0" applyFont="1" applyBorder="1" applyAlignment="1">
      <alignment horizontal="center" wrapText="1"/>
    </xf>
    <xf numFmtId="0" fontId="50" fillId="9" borderId="14" xfId="0" applyFont="1" applyFill="1" applyBorder="1" applyAlignment="1">
      <alignment horizontal="center"/>
    </xf>
    <xf numFmtId="0" fontId="48" fillId="0" borderId="16" xfId="0" applyFont="1" applyBorder="1" applyAlignment="1">
      <alignment horizontal="center" wrapText="1"/>
    </xf>
    <xf numFmtId="0" fontId="48" fillId="0" borderId="17" xfId="0" applyFont="1" applyBorder="1" applyAlignment="1">
      <alignment horizontal="center"/>
    </xf>
    <xf numFmtId="0" fontId="48" fillId="0" borderId="100" xfId="0" applyFont="1" applyBorder="1" applyAlignment="1">
      <alignment horizontal="center"/>
    </xf>
    <xf numFmtId="0" fontId="50" fillId="9" borderId="16" xfId="0" applyFont="1" applyFill="1" applyBorder="1" applyAlignment="1">
      <alignment horizontal="center"/>
    </xf>
    <xf numFmtId="0" fontId="45" fillId="2" borderId="14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vertical="top" wrapText="1"/>
    </xf>
    <xf numFmtId="0" fontId="17" fillId="10" borderId="5" xfId="0" applyFont="1" applyFill="1" applyBorder="1" applyAlignment="1">
      <alignment wrapText="1"/>
    </xf>
    <xf numFmtId="0" fontId="24" fillId="2" borderId="70" xfId="0" applyFont="1" applyFill="1" applyBorder="1" applyAlignment="1">
      <alignment horizontal="center" wrapText="1"/>
    </xf>
    <xf numFmtId="0" fontId="24" fillId="2" borderId="8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center" vertical="top" wrapText="1"/>
    </xf>
    <xf numFmtId="0" fontId="24" fillId="2" borderId="86" xfId="0" applyFont="1" applyFill="1" applyBorder="1" applyAlignment="1">
      <alignment horizontal="center" vertical="top" wrapText="1"/>
    </xf>
    <xf numFmtId="0" fontId="24" fillId="2" borderId="88" xfId="0" applyFont="1" applyFill="1" applyBorder="1" applyAlignment="1">
      <alignment horizontal="center" wrapText="1"/>
    </xf>
    <xf numFmtId="0" fontId="24" fillId="2" borderId="86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vertical="top" wrapText="1"/>
    </xf>
    <xf numFmtId="0" fontId="24" fillId="2" borderId="91" xfId="0" applyFont="1" applyFill="1" applyBorder="1" applyAlignment="1">
      <alignment horizontal="center" vertical="top" wrapText="1"/>
    </xf>
    <xf numFmtId="0" fontId="25" fillId="10" borderId="29" xfId="0" applyFont="1" applyFill="1" applyBorder="1" applyAlignment="1">
      <alignment horizontal="left" vertical="center" wrapText="1"/>
    </xf>
    <xf numFmtId="0" fontId="25" fillId="10" borderId="47" xfId="0" applyFont="1" applyFill="1" applyBorder="1" applyAlignment="1">
      <alignment horizontal="left" vertical="center" wrapText="1"/>
    </xf>
    <xf numFmtId="0" fontId="24" fillId="2" borderId="88" xfId="0" applyFont="1" applyFill="1" applyBorder="1" applyAlignment="1">
      <alignment horizontal="center" vertical="top" wrapText="1"/>
    </xf>
    <xf numFmtId="0" fontId="24" fillId="2" borderId="51" xfId="0" applyFont="1" applyFill="1" applyBorder="1" applyAlignment="1">
      <alignment horizontal="center" vertical="center" wrapText="1"/>
    </xf>
    <xf numFmtId="0" fontId="24" fillId="2" borderId="95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wrapText="1"/>
    </xf>
    <xf numFmtId="0" fontId="24" fillId="2" borderId="91" xfId="0" applyFont="1" applyFill="1" applyBorder="1" applyAlignment="1">
      <alignment horizontal="center" wrapText="1"/>
    </xf>
    <xf numFmtId="0" fontId="18" fillId="2" borderId="5" xfId="0" applyFont="1" applyFill="1" applyBorder="1" applyAlignment="1">
      <alignment wrapText="1"/>
    </xf>
    <xf numFmtId="0" fontId="17" fillId="2" borderId="5" xfId="0" applyFont="1" applyFill="1" applyBorder="1" applyAlignment="1">
      <alignment wrapText="1"/>
    </xf>
    <xf numFmtId="0" fontId="17" fillId="2" borderId="5" xfId="0" applyFont="1" applyFill="1" applyBorder="1" applyAlignment="1">
      <alignment vertical="center" wrapText="1"/>
    </xf>
    <xf numFmtId="0" fontId="24" fillId="2" borderId="75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wrapText="1"/>
    </xf>
    <xf numFmtId="0" fontId="24" fillId="2" borderId="7" xfId="0" applyFont="1" applyFill="1" applyBorder="1" applyAlignment="1">
      <alignment horizontal="center" wrapText="1"/>
    </xf>
    <xf numFmtId="0" fontId="24" fillId="2" borderId="19" xfId="0" applyFont="1" applyFill="1" applyBorder="1" applyAlignment="1">
      <alignment horizontal="center" vertical="center" wrapText="1"/>
    </xf>
    <xf numFmtId="0" fontId="24" fillId="2" borderId="24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top" wrapText="1"/>
    </xf>
    <xf numFmtId="0" fontId="24" fillId="2" borderId="82" xfId="0" applyFont="1" applyFill="1" applyBorder="1" applyAlignment="1">
      <alignment horizontal="center" vertical="top" wrapText="1"/>
    </xf>
    <xf numFmtId="0" fontId="24" fillId="2" borderId="7" xfId="0" applyFont="1" applyFill="1" applyBorder="1" applyAlignment="1">
      <alignment horizontal="center" vertical="top" wrapText="1"/>
    </xf>
    <xf numFmtId="0" fontId="24" fillId="2" borderId="19" xfId="0" applyFont="1" applyFill="1" applyBorder="1" applyAlignment="1">
      <alignment horizontal="center" vertical="top" wrapText="1"/>
    </xf>
    <xf numFmtId="0" fontId="24" fillId="2" borderId="24" xfId="0" applyFont="1" applyFill="1" applyBorder="1" applyAlignment="1">
      <alignment horizontal="center" vertical="top" wrapText="1"/>
    </xf>
    <xf numFmtId="0" fontId="12" fillId="2" borderId="69" xfId="0" applyFont="1" applyFill="1" applyBorder="1" applyAlignment="1">
      <alignment horizontal="center"/>
    </xf>
    <xf numFmtId="0" fontId="12" fillId="2" borderId="72" xfId="0" applyFont="1" applyFill="1" applyBorder="1" applyAlignment="1">
      <alignment horizontal="center"/>
    </xf>
    <xf numFmtId="0" fontId="20" fillId="0" borderId="0" xfId="0" applyFont="1" applyBorder="1" applyAlignment="1"/>
    <xf numFmtId="0" fontId="0" fillId="0" borderId="0" xfId="0" applyBorder="1" applyAlignment="1"/>
    <xf numFmtId="0" fontId="0" fillId="0" borderId="0" xfId="0" applyAlignment="1"/>
    <xf numFmtId="0" fontId="9" fillId="0" borderId="29" xfId="0" applyNumberFormat="1" applyFont="1" applyBorder="1" applyAlignment="1">
      <alignment horizontal="left" vertical="top" wrapText="1"/>
    </xf>
    <xf numFmtId="0" fontId="9" fillId="0" borderId="48" xfId="0" applyNumberFormat="1" applyFont="1" applyBorder="1" applyAlignment="1">
      <alignment horizontal="left" vertical="top" wrapText="1"/>
    </xf>
    <xf numFmtId="0" fontId="60" fillId="3" borderId="29" xfId="0" applyFont="1" applyFill="1" applyBorder="1" applyAlignment="1">
      <alignment horizontal="left" vertical="top" wrapText="1"/>
    </xf>
    <xf numFmtId="0" fontId="2" fillId="3" borderId="47" xfId="0" applyFont="1" applyFill="1" applyBorder="1" applyAlignment="1">
      <alignment vertical="top" wrapText="1"/>
    </xf>
    <xf numFmtId="0" fontId="0" fillId="0" borderId="0" xfId="0" applyBorder="1" applyAlignment="1">
      <alignment horizontal="right" vertical="top"/>
    </xf>
    <xf numFmtId="0" fontId="13" fillId="0" borderId="1" xfId="0" applyFont="1" applyFill="1" applyBorder="1" applyAlignment="1">
      <alignment horizontal="left" vertical="center" wrapText="1"/>
    </xf>
    <xf numFmtId="0" fontId="9" fillId="0" borderId="84" xfId="0" applyFont="1" applyBorder="1" applyAlignment="1">
      <alignment horizontal="left" vertical="center" wrapText="1"/>
    </xf>
    <xf numFmtId="0" fontId="33" fillId="0" borderId="28" xfId="0" applyFont="1" applyBorder="1" applyAlignment="1"/>
    <xf numFmtId="0" fontId="2" fillId="0" borderId="20" xfId="0" applyFont="1" applyBorder="1" applyAlignment="1"/>
    <xf numFmtId="0" fontId="33" fillId="0" borderId="28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38" fillId="0" borderId="28" xfId="0" applyFont="1" applyBorder="1" applyAlignment="1">
      <alignment wrapText="1"/>
    </xf>
    <xf numFmtId="0" fontId="2" fillId="0" borderId="20" xfId="0" applyFont="1" applyBorder="1" applyAlignment="1">
      <alignment wrapText="1"/>
    </xf>
    <xf numFmtId="0" fontId="38" fillId="0" borderId="28" xfId="0" applyFont="1" applyBorder="1" applyAlignment="1"/>
    <xf numFmtId="0" fontId="33" fillId="0" borderId="28" xfId="0" applyFont="1" applyBorder="1" applyAlignment="1">
      <alignment wrapText="1"/>
    </xf>
    <xf numFmtId="0" fontId="16" fillId="0" borderId="3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</cellXfs>
  <cellStyles count="6">
    <cellStyle name="Гиперссылка" xfId="1" builtinId="8"/>
    <cellStyle name="Денежный" xfId="2" builtinId="4"/>
    <cellStyle name="Обычный" xfId="0" builtinId="0"/>
    <cellStyle name="Обычный 2" xfId="3"/>
    <cellStyle name="Обычный 4" xfId="4"/>
    <cellStyle name="Финансовый" xfId="5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3" Type="http://schemas.openxmlformats.org/officeDocument/2006/relationships/image" Target="../media/image62.jpeg"/><Relationship Id="rId7" Type="http://schemas.openxmlformats.org/officeDocument/2006/relationships/image" Target="../media/image66.jpe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5.jpeg"/><Relationship Id="rId5" Type="http://schemas.openxmlformats.org/officeDocument/2006/relationships/image" Target="../media/image64.jpeg"/><Relationship Id="rId4" Type="http://schemas.openxmlformats.org/officeDocument/2006/relationships/image" Target="../media/image6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jpeg"/><Relationship Id="rId3" Type="http://schemas.openxmlformats.org/officeDocument/2006/relationships/image" Target="../media/image78.jpeg"/><Relationship Id="rId7" Type="http://schemas.openxmlformats.org/officeDocument/2006/relationships/image" Target="../media/image82.jpeg"/><Relationship Id="rId12" Type="http://schemas.openxmlformats.org/officeDocument/2006/relationships/image" Target="../media/image87.jpe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6" Type="http://schemas.openxmlformats.org/officeDocument/2006/relationships/image" Target="../media/image81.jpeg"/><Relationship Id="rId11" Type="http://schemas.openxmlformats.org/officeDocument/2006/relationships/image" Target="../media/image86.jpeg"/><Relationship Id="rId5" Type="http://schemas.openxmlformats.org/officeDocument/2006/relationships/image" Target="../media/image80.jpeg"/><Relationship Id="rId10" Type="http://schemas.openxmlformats.org/officeDocument/2006/relationships/image" Target="../media/image85.jpeg"/><Relationship Id="rId4" Type="http://schemas.openxmlformats.org/officeDocument/2006/relationships/image" Target="../media/image79.jpeg"/><Relationship Id="rId9" Type="http://schemas.openxmlformats.org/officeDocument/2006/relationships/image" Target="../media/image84.jpeg"/><Relationship Id="rId14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7</xdr:row>
      <xdr:rowOff>57150</xdr:rowOff>
    </xdr:from>
    <xdr:to>
      <xdr:col>7</xdr:col>
      <xdr:colOff>342900</xdr:colOff>
      <xdr:row>12</xdr:row>
      <xdr:rowOff>28575</xdr:rowOff>
    </xdr:to>
    <xdr:pic>
      <xdr:nvPicPr>
        <xdr:cNvPr id="1367" name="Содержимое 3" descr="угол ПВХ.gif"/>
        <xdr:cNvPicPr>
          <a:picLocks noGrp="1"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43775" y="4000500"/>
          <a:ext cx="22764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28</xdr:row>
      <xdr:rowOff>76200</xdr:rowOff>
    </xdr:from>
    <xdr:to>
      <xdr:col>8</xdr:col>
      <xdr:colOff>495300</xdr:colOff>
      <xdr:row>31</xdr:row>
      <xdr:rowOff>95250</xdr:rowOff>
    </xdr:to>
    <xdr:pic>
      <xdr:nvPicPr>
        <xdr:cNvPr id="1368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353550" y="8601075"/>
          <a:ext cx="11811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34</xdr:row>
      <xdr:rowOff>410632</xdr:rowOff>
    </xdr:from>
    <xdr:to>
      <xdr:col>11</xdr:col>
      <xdr:colOff>81492</xdr:colOff>
      <xdr:row>38</xdr:row>
      <xdr:rowOff>388407</xdr:rowOff>
    </xdr:to>
    <xdr:pic>
      <xdr:nvPicPr>
        <xdr:cNvPr id="1369" name="Picture 39" descr="сэндвич панкель.jpg"/>
        <xdr:cNvPicPr>
          <a:picLocks noGrp="1"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237133" y="8337549"/>
          <a:ext cx="2729442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61</xdr:row>
      <xdr:rowOff>104775</xdr:rowOff>
    </xdr:from>
    <xdr:to>
      <xdr:col>8</xdr:col>
      <xdr:colOff>581025</xdr:colOff>
      <xdr:row>65</xdr:row>
      <xdr:rowOff>152400</xdr:rowOff>
    </xdr:to>
    <xdr:pic>
      <xdr:nvPicPr>
        <xdr:cNvPr id="1370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48775" y="17526000"/>
          <a:ext cx="1371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75</xdr:row>
      <xdr:rowOff>9525</xdr:rowOff>
    </xdr:from>
    <xdr:to>
      <xdr:col>9</xdr:col>
      <xdr:colOff>285750</xdr:colOff>
      <xdr:row>77</xdr:row>
      <xdr:rowOff>219075</xdr:rowOff>
    </xdr:to>
    <xdr:pic>
      <xdr:nvPicPr>
        <xdr:cNvPr id="1371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15450" y="20354925"/>
          <a:ext cx="1619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82</xdr:row>
      <xdr:rowOff>19050</xdr:rowOff>
    </xdr:from>
    <xdr:to>
      <xdr:col>11</xdr:col>
      <xdr:colOff>123825</xdr:colOff>
      <xdr:row>84</xdr:row>
      <xdr:rowOff>314325</xdr:rowOff>
    </xdr:to>
    <xdr:pic>
      <xdr:nvPicPr>
        <xdr:cNvPr id="1372" name="Picture 4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239250" y="22707600"/>
          <a:ext cx="2752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93</xdr:row>
      <xdr:rowOff>66675</xdr:rowOff>
    </xdr:from>
    <xdr:to>
      <xdr:col>8</xdr:col>
      <xdr:colOff>419100</xdr:colOff>
      <xdr:row>98</xdr:row>
      <xdr:rowOff>142875</xdr:rowOff>
    </xdr:to>
    <xdr:pic>
      <xdr:nvPicPr>
        <xdr:cNvPr id="1373" name="Picture 45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229725" y="25793700"/>
          <a:ext cx="1228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106</xdr:row>
      <xdr:rowOff>28575</xdr:rowOff>
    </xdr:from>
    <xdr:to>
      <xdr:col>9</xdr:col>
      <xdr:colOff>371475</xdr:colOff>
      <xdr:row>107</xdr:row>
      <xdr:rowOff>180975</xdr:rowOff>
    </xdr:to>
    <xdr:pic>
      <xdr:nvPicPr>
        <xdr:cNvPr id="1374" name="Picture 4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010650" y="28479750"/>
          <a:ext cx="2009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108</xdr:row>
      <xdr:rowOff>95250</xdr:rowOff>
    </xdr:from>
    <xdr:to>
      <xdr:col>9</xdr:col>
      <xdr:colOff>400050</xdr:colOff>
      <xdr:row>111</xdr:row>
      <xdr:rowOff>19050</xdr:rowOff>
    </xdr:to>
    <xdr:pic>
      <xdr:nvPicPr>
        <xdr:cNvPr id="1375" name="Рисунок 5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029700" y="28965525"/>
          <a:ext cx="2019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175</xdr:row>
      <xdr:rowOff>95250</xdr:rowOff>
    </xdr:from>
    <xdr:to>
      <xdr:col>7</xdr:col>
      <xdr:colOff>438150</xdr:colOff>
      <xdr:row>178</xdr:row>
      <xdr:rowOff>114300</xdr:rowOff>
    </xdr:to>
    <xdr:pic>
      <xdr:nvPicPr>
        <xdr:cNvPr id="137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353550" y="44072175"/>
          <a:ext cx="36195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168</xdr:row>
      <xdr:rowOff>38100</xdr:rowOff>
    </xdr:from>
    <xdr:to>
      <xdr:col>8</xdr:col>
      <xdr:colOff>257175</xdr:colOff>
      <xdr:row>171</xdr:row>
      <xdr:rowOff>57150</xdr:rowOff>
    </xdr:to>
    <xdr:pic>
      <xdr:nvPicPr>
        <xdr:cNvPr id="137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534525" y="42586275"/>
          <a:ext cx="76200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175</xdr:row>
      <xdr:rowOff>104775</xdr:rowOff>
    </xdr:from>
    <xdr:to>
      <xdr:col>8</xdr:col>
      <xdr:colOff>19050</xdr:colOff>
      <xdr:row>178</xdr:row>
      <xdr:rowOff>123825</xdr:rowOff>
    </xdr:to>
    <xdr:pic>
      <xdr:nvPicPr>
        <xdr:cNvPr id="137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820275" y="44081700"/>
          <a:ext cx="23812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183</xdr:row>
      <xdr:rowOff>19050</xdr:rowOff>
    </xdr:from>
    <xdr:to>
      <xdr:col>8</xdr:col>
      <xdr:colOff>476250</xdr:colOff>
      <xdr:row>187</xdr:row>
      <xdr:rowOff>57150</xdr:rowOff>
    </xdr:to>
    <xdr:pic>
      <xdr:nvPicPr>
        <xdr:cNvPr id="137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601200" y="45558075"/>
          <a:ext cx="9144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571500</xdr:colOff>
      <xdr:row>76</xdr:row>
      <xdr:rowOff>114300</xdr:rowOff>
    </xdr:from>
    <xdr:to>
      <xdr:col>10</xdr:col>
      <xdr:colOff>542925</xdr:colOff>
      <xdr:row>78</xdr:row>
      <xdr:rowOff>123825</xdr:rowOff>
    </xdr:to>
    <xdr:pic>
      <xdr:nvPicPr>
        <xdr:cNvPr id="138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10850" y="20631150"/>
          <a:ext cx="1190625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228</xdr:row>
      <xdr:rowOff>152400</xdr:rowOff>
    </xdr:from>
    <xdr:to>
      <xdr:col>3</xdr:col>
      <xdr:colOff>1171575</xdr:colOff>
      <xdr:row>231</xdr:row>
      <xdr:rowOff>19050</xdr:rowOff>
    </xdr:to>
    <xdr:pic>
      <xdr:nvPicPr>
        <xdr:cNvPr id="1381" name="Picture 64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829175" y="54540150"/>
          <a:ext cx="1143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230</xdr:row>
      <xdr:rowOff>247650</xdr:rowOff>
    </xdr:from>
    <xdr:to>
      <xdr:col>3</xdr:col>
      <xdr:colOff>1152525</xdr:colOff>
      <xdr:row>233</xdr:row>
      <xdr:rowOff>85725</xdr:rowOff>
    </xdr:to>
    <xdr:pic>
      <xdr:nvPicPr>
        <xdr:cNvPr id="1382" name="Picture 65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829175" y="54997350"/>
          <a:ext cx="11239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233</xdr:row>
      <xdr:rowOff>0</xdr:rowOff>
    </xdr:from>
    <xdr:to>
      <xdr:col>3</xdr:col>
      <xdr:colOff>1133475</xdr:colOff>
      <xdr:row>235</xdr:row>
      <xdr:rowOff>28575</xdr:rowOff>
    </xdr:to>
    <xdr:pic>
      <xdr:nvPicPr>
        <xdr:cNvPr id="1383" name="Picture 66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29175" y="55378350"/>
          <a:ext cx="1104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235</xdr:row>
      <xdr:rowOff>28575</xdr:rowOff>
    </xdr:from>
    <xdr:to>
      <xdr:col>3</xdr:col>
      <xdr:colOff>1228725</xdr:colOff>
      <xdr:row>237</xdr:row>
      <xdr:rowOff>38100</xdr:rowOff>
    </xdr:to>
    <xdr:pic>
      <xdr:nvPicPr>
        <xdr:cNvPr id="1384" name="Picture 67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857750" y="55797450"/>
          <a:ext cx="1171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237</xdr:row>
      <xdr:rowOff>38100</xdr:rowOff>
    </xdr:from>
    <xdr:to>
      <xdr:col>3</xdr:col>
      <xdr:colOff>1152525</xdr:colOff>
      <xdr:row>239</xdr:row>
      <xdr:rowOff>95250</xdr:rowOff>
    </xdr:to>
    <xdr:pic>
      <xdr:nvPicPr>
        <xdr:cNvPr id="1385" name="Picture 68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819650" y="56254650"/>
          <a:ext cx="1133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238</xdr:row>
      <xdr:rowOff>361950</xdr:rowOff>
    </xdr:from>
    <xdr:to>
      <xdr:col>3</xdr:col>
      <xdr:colOff>942975</xdr:colOff>
      <xdr:row>241</xdr:row>
      <xdr:rowOff>28575</xdr:rowOff>
    </xdr:to>
    <xdr:pic>
      <xdr:nvPicPr>
        <xdr:cNvPr id="1386" name="Рисунок 7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857750" y="56673750"/>
          <a:ext cx="8858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130</xdr:row>
      <xdr:rowOff>0</xdr:rowOff>
    </xdr:from>
    <xdr:to>
      <xdr:col>5</xdr:col>
      <xdr:colOff>476250</xdr:colOff>
      <xdr:row>131</xdr:row>
      <xdr:rowOff>28575</xdr:rowOff>
    </xdr:to>
    <xdr:pic>
      <xdr:nvPicPr>
        <xdr:cNvPr id="1387" name="Picture 70"/>
        <xdr:cNvPicPr>
          <a:picLocks noChangeAspect="1"/>
        </xdr:cNvPicPr>
      </xdr:nvPicPr>
      <xdr:blipFill>
        <a:blip xmlns:r="http://schemas.openxmlformats.org/officeDocument/2006/relationships" r:embed="rId21"/>
        <a:srcRect l="4317" t="25746" r="5251" b="23907"/>
        <a:stretch>
          <a:fillRect/>
        </a:stretch>
      </xdr:blipFill>
      <xdr:spPr bwMode="auto">
        <a:xfrm>
          <a:off x="7296150" y="34928175"/>
          <a:ext cx="1152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130</xdr:row>
      <xdr:rowOff>390525</xdr:rowOff>
    </xdr:from>
    <xdr:to>
      <xdr:col>4</xdr:col>
      <xdr:colOff>485775</xdr:colOff>
      <xdr:row>132</xdr:row>
      <xdr:rowOff>38100</xdr:rowOff>
    </xdr:to>
    <xdr:pic>
      <xdr:nvPicPr>
        <xdr:cNvPr id="1388" name="Picture 71"/>
        <xdr:cNvPicPr>
          <a:picLocks noChangeAspect="1"/>
        </xdr:cNvPicPr>
      </xdr:nvPicPr>
      <xdr:blipFill>
        <a:blip xmlns:r="http://schemas.openxmlformats.org/officeDocument/2006/relationships" r:embed="rId22"/>
        <a:srcRect l="2237" t="19905" r="6947" b="20650"/>
        <a:stretch>
          <a:fillRect/>
        </a:stretch>
      </xdr:blipFill>
      <xdr:spPr bwMode="auto">
        <a:xfrm>
          <a:off x="7315200" y="35318700"/>
          <a:ext cx="4572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130</xdr:row>
      <xdr:rowOff>419100</xdr:rowOff>
    </xdr:from>
    <xdr:to>
      <xdr:col>5</xdr:col>
      <xdr:colOff>476250</xdr:colOff>
      <xdr:row>132</xdr:row>
      <xdr:rowOff>171450</xdr:rowOff>
    </xdr:to>
    <xdr:pic>
      <xdr:nvPicPr>
        <xdr:cNvPr id="1389" name="Рисунок 8"/>
        <xdr:cNvPicPr>
          <a:picLocks noChangeAspect="1"/>
        </xdr:cNvPicPr>
      </xdr:nvPicPr>
      <xdr:blipFill>
        <a:blip xmlns:r="http://schemas.openxmlformats.org/officeDocument/2006/relationships" r:embed="rId23"/>
        <a:srcRect l="7747" t="20605" r="6786" b="25455"/>
        <a:stretch>
          <a:fillRect/>
        </a:stretch>
      </xdr:blipFill>
      <xdr:spPr bwMode="auto">
        <a:xfrm>
          <a:off x="7762875" y="35347275"/>
          <a:ext cx="685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128</xdr:row>
      <xdr:rowOff>0</xdr:rowOff>
    </xdr:from>
    <xdr:to>
      <xdr:col>5</xdr:col>
      <xdr:colOff>485775</xdr:colOff>
      <xdr:row>129</xdr:row>
      <xdr:rowOff>104775</xdr:rowOff>
    </xdr:to>
    <xdr:pic>
      <xdr:nvPicPr>
        <xdr:cNvPr id="1390" name="Рисунок 11"/>
        <xdr:cNvPicPr>
          <a:picLocks noChangeAspect="1"/>
        </xdr:cNvPicPr>
      </xdr:nvPicPr>
      <xdr:blipFill>
        <a:blip xmlns:r="http://schemas.openxmlformats.org/officeDocument/2006/relationships" r:embed="rId24"/>
        <a:srcRect l="734" t="22993" r="2200" b="24817"/>
        <a:stretch>
          <a:fillRect/>
        </a:stretch>
      </xdr:blipFill>
      <xdr:spPr bwMode="auto">
        <a:xfrm>
          <a:off x="7296150" y="34385250"/>
          <a:ext cx="1162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130</xdr:row>
      <xdr:rowOff>0</xdr:rowOff>
    </xdr:from>
    <xdr:to>
      <xdr:col>5</xdr:col>
      <xdr:colOff>485775</xdr:colOff>
      <xdr:row>130</xdr:row>
      <xdr:rowOff>371475</xdr:rowOff>
    </xdr:to>
    <xdr:pic>
      <xdr:nvPicPr>
        <xdr:cNvPr id="1391" name="Рисунок 13"/>
        <xdr:cNvPicPr>
          <a:picLocks noChangeAspect="1"/>
        </xdr:cNvPicPr>
      </xdr:nvPicPr>
      <xdr:blipFill>
        <a:blip xmlns:r="http://schemas.openxmlformats.org/officeDocument/2006/relationships" r:embed="rId25"/>
        <a:srcRect l="3755" t="25803" r="4694" b="28481"/>
        <a:stretch>
          <a:fillRect/>
        </a:stretch>
      </xdr:blipFill>
      <xdr:spPr bwMode="auto">
        <a:xfrm>
          <a:off x="7296150" y="34928175"/>
          <a:ext cx="1162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130</xdr:row>
      <xdr:rowOff>0</xdr:rowOff>
    </xdr:from>
    <xdr:to>
      <xdr:col>5</xdr:col>
      <xdr:colOff>485775</xdr:colOff>
      <xdr:row>130</xdr:row>
      <xdr:rowOff>428625</xdr:rowOff>
    </xdr:to>
    <xdr:pic>
      <xdr:nvPicPr>
        <xdr:cNvPr id="1392" name="Picture 75"/>
        <xdr:cNvPicPr>
          <a:picLocks noChangeAspect="1"/>
        </xdr:cNvPicPr>
      </xdr:nvPicPr>
      <xdr:blipFill>
        <a:blip xmlns:r="http://schemas.openxmlformats.org/officeDocument/2006/relationships" r:embed="rId26"/>
        <a:srcRect t="25954" b="24448"/>
        <a:stretch>
          <a:fillRect/>
        </a:stretch>
      </xdr:blipFill>
      <xdr:spPr bwMode="auto">
        <a:xfrm>
          <a:off x="7286625" y="34928175"/>
          <a:ext cx="1171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243</xdr:row>
      <xdr:rowOff>285750</xdr:rowOff>
    </xdr:from>
    <xdr:to>
      <xdr:col>5</xdr:col>
      <xdr:colOff>219075</xdr:colOff>
      <xdr:row>244</xdr:row>
      <xdr:rowOff>438150</xdr:rowOff>
    </xdr:to>
    <xdr:pic>
      <xdr:nvPicPr>
        <xdr:cNvPr id="1393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362825" y="57750075"/>
          <a:ext cx="82867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243</xdr:row>
      <xdr:rowOff>276225</xdr:rowOff>
    </xdr:from>
    <xdr:to>
      <xdr:col>6</xdr:col>
      <xdr:colOff>209550</xdr:colOff>
      <xdr:row>244</xdr:row>
      <xdr:rowOff>438150</xdr:rowOff>
    </xdr:to>
    <xdr:pic>
      <xdr:nvPicPr>
        <xdr:cNvPr id="139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8267700" y="57740550"/>
          <a:ext cx="86677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207</xdr:row>
      <xdr:rowOff>123825</xdr:rowOff>
    </xdr:from>
    <xdr:to>
      <xdr:col>6</xdr:col>
      <xdr:colOff>38100</xdr:colOff>
      <xdr:row>212</xdr:row>
      <xdr:rowOff>85725</xdr:rowOff>
    </xdr:to>
    <xdr:pic>
      <xdr:nvPicPr>
        <xdr:cNvPr id="139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8029575" y="50492025"/>
          <a:ext cx="93345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208</xdr:row>
      <xdr:rowOff>0</xdr:rowOff>
    </xdr:from>
    <xdr:to>
      <xdr:col>7</xdr:col>
      <xdr:colOff>704850</xdr:colOff>
      <xdr:row>212</xdr:row>
      <xdr:rowOff>76200</xdr:rowOff>
    </xdr:to>
    <xdr:pic>
      <xdr:nvPicPr>
        <xdr:cNvPr id="139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239250" y="50539650"/>
          <a:ext cx="74295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212</xdr:row>
      <xdr:rowOff>0</xdr:rowOff>
    </xdr:from>
    <xdr:to>
      <xdr:col>5</xdr:col>
      <xdr:colOff>895350</xdr:colOff>
      <xdr:row>215</xdr:row>
      <xdr:rowOff>161925</xdr:rowOff>
    </xdr:to>
    <xdr:pic>
      <xdr:nvPicPr>
        <xdr:cNvPr id="139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8001000" y="51244500"/>
          <a:ext cx="866775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212</xdr:row>
      <xdr:rowOff>0</xdr:rowOff>
    </xdr:from>
    <xdr:to>
      <xdr:col>8</xdr:col>
      <xdr:colOff>19050</xdr:colOff>
      <xdr:row>215</xdr:row>
      <xdr:rowOff>85725</xdr:rowOff>
    </xdr:to>
    <xdr:pic>
      <xdr:nvPicPr>
        <xdr:cNvPr id="13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182100" y="51244500"/>
          <a:ext cx="87630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209</xdr:row>
      <xdr:rowOff>152400</xdr:rowOff>
    </xdr:from>
    <xdr:to>
      <xdr:col>9</xdr:col>
      <xdr:colOff>304800</xdr:colOff>
      <xdr:row>214</xdr:row>
      <xdr:rowOff>95250</xdr:rowOff>
    </xdr:to>
    <xdr:pic>
      <xdr:nvPicPr>
        <xdr:cNvPr id="139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77450" y="50873025"/>
          <a:ext cx="87630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188</xdr:row>
      <xdr:rowOff>9525</xdr:rowOff>
    </xdr:from>
    <xdr:to>
      <xdr:col>8</xdr:col>
      <xdr:colOff>304800</xdr:colOff>
      <xdr:row>191</xdr:row>
      <xdr:rowOff>57150</xdr:rowOff>
    </xdr:to>
    <xdr:pic>
      <xdr:nvPicPr>
        <xdr:cNvPr id="1400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639300" y="46453425"/>
          <a:ext cx="704850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119</xdr:row>
      <xdr:rowOff>152400</xdr:rowOff>
    </xdr:from>
    <xdr:to>
      <xdr:col>8</xdr:col>
      <xdr:colOff>19050</xdr:colOff>
      <xdr:row>122</xdr:row>
      <xdr:rowOff>114300</xdr:rowOff>
    </xdr:to>
    <xdr:pic>
      <xdr:nvPicPr>
        <xdr:cNvPr id="1401" name="Picture 95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9010650" y="32423100"/>
          <a:ext cx="10477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125</xdr:row>
      <xdr:rowOff>0</xdr:rowOff>
    </xdr:from>
    <xdr:to>
      <xdr:col>7</xdr:col>
      <xdr:colOff>609600</xdr:colOff>
      <xdr:row>128</xdr:row>
      <xdr:rowOff>0</xdr:rowOff>
    </xdr:to>
    <xdr:pic>
      <xdr:nvPicPr>
        <xdr:cNvPr id="1402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010650" y="33813750"/>
          <a:ext cx="876300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191</xdr:row>
      <xdr:rowOff>152400</xdr:rowOff>
    </xdr:from>
    <xdr:to>
      <xdr:col>9</xdr:col>
      <xdr:colOff>76200</xdr:colOff>
      <xdr:row>195</xdr:row>
      <xdr:rowOff>152400</xdr:rowOff>
    </xdr:to>
    <xdr:pic>
      <xdr:nvPicPr>
        <xdr:cNvPr id="14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629775" y="47139225"/>
          <a:ext cx="109537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175</xdr:row>
      <xdr:rowOff>85725</xdr:rowOff>
    </xdr:from>
    <xdr:to>
      <xdr:col>9</xdr:col>
      <xdr:colOff>57150</xdr:colOff>
      <xdr:row>179</xdr:row>
      <xdr:rowOff>28575</xdr:rowOff>
    </xdr:to>
    <xdr:pic>
      <xdr:nvPicPr>
        <xdr:cNvPr id="14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248900" y="44062650"/>
          <a:ext cx="4572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251</xdr:row>
      <xdr:rowOff>9525</xdr:rowOff>
    </xdr:from>
    <xdr:to>
      <xdr:col>6</xdr:col>
      <xdr:colOff>104775</xdr:colOff>
      <xdr:row>251</xdr:row>
      <xdr:rowOff>180975</xdr:rowOff>
    </xdr:to>
    <xdr:pic>
      <xdr:nvPicPr>
        <xdr:cNvPr id="1405" name="Рисунок 13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353300" y="60255150"/>
          <a:ext cx="16764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259</xdr:row>
      <xdr:rowOff>95250</xdr:rowOff>
    </xdr:from>
    <xdr:to>
      <xdr:col>6</xdr:col>
      <xdr:colOff>257175</xdr:colOff>
      <xdr:row>260</xdr:row>
      <xdr:rowOff>180975</xdr:rowOff>
    </xdr:to>
    <xdr:pic>
      <xdr:nvPicPr>
        <xdr:cNvPr id="1406" name="Рисунок 8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410450" y="62741175"/>
          <a:ext cx="17716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88</xdr:row>
      <xdr:rowOff>161925</xdr:rowOff>
    </xdr:from>
    <xdr:to>
      <xdr:col>8</xdr:col>
      <xdr:colOff>238125</xdr:colOff>
      <xdr:row>92</xdr:row>
      <xdr:rowOff>161925</xdr:rowOff>
    </xdr:to>
    <xdr:pic>
      <xdr:nvPicPr>
        <xdr:cNvPr id="1407" name="Рисунок 6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9201150" y="24841200"/>
          <a:ext cx="10763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122</xdr:row>
      <xdr:rowOff>276225</xdr:rowOff>
    </xdr:from>
    <xdr:to>
      <xdr:col>8</xdr:col>
      <xdr:colOff>209550</xdr:colOff>
      <xdr:row>124</xdr:row>
      <xdr:rowOff>66675</xdr:rowOff>
    </xdr:to>
    <xdr:pic>
      <xdr:nvPicPr>
        <xdr:cNvPr id="1408" name="Рисунок 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344025" y="3312795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139</xdr:row>
      <xdr:rowOff>38100</xdr:rowOff>
    </xdr:from>
    <xdr:to>
      <xdr:col>5</xdr:col>
      <xdr:colOff>552450</xdr:colOff>
      <xdr:row>144</xdr:row>
      <xdr:rowOff>38100</xdr:rowOff>
    </xdr:to>
    <xdr:pic>
      <xdr:nvPicPr>
        <xdr:cNvPr id="140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296150" y="37080825"/>
          <a:ext cx="12287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5</xdr:col>
      <xdr:colOff>438150</xdr:colOff>
      <xdr:row>138</xdr:row>
      <xdr:rowOff>19050</xdr:rowOff>
    </xdr:to>
    <xdr:pic>
      <xdr:nvPicPr>
        <xdr:cNvPr id="141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286625" y="36166425"/>
          <a:ext cx="11239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145</xdr:row>
      <xdr:rowOff>85725</xdr:rowOff>
    </xdr:from>
    <xdr:to>
      <xdr:col>5</xdr:col>
      <xdr:colOff>323850</xdr:colOff>
      <xdr:row>147</xdr:row>
      <xdr:rowOff>133350</xdr:rowOff>
    </xdr:to>
    <xdr:pic>
      <xdr:nvPicPr>
        <xdr:cNvPr id="141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362825" y="38214300"/>
          <a:ext cx="933450" cy="447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162</xdr:row>
      <xdr:rowOff>19050</xdr:rowOff>
    </xdr:from>
    <xdr:to>
      <xdr:col>6</xdr:col>
      <xdr:colOff>304800</xdr:colOff>
      <xdr:row>166</xdr:row>
      <xdr:rowOff>123825</xdr:rowOff>
    </xdr:to>
    <xdr:pic>
      <xdr:nvPicPr>
        <xdr:cNvPr id="141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991475" y="41376600"/>
          <a:ext cx="123825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66</xdr:row>
      <xdr:rowOff>57150</xdr:rowOff>
    </xdr:from>
    <xdr:to>
      <xdr:col>5</xdr:col>
      <xdr:colOff>638175</xdr:colOff>
      <xdr:row>68</xdr:row>
      <xdr:rowOff>133350</xdr:rowOff>
    </xdr:to>
    <xdr:pic>
      <xdr:nvPicPr>
        <xdr:cNvPr id="141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315200" y="18449925"/>
          <a:ext cx="1295400" cy="495300"/>
        </a:xfrm>
        <a:prstGeom prst="rect">
          <a:avLst/>
        </a:prstGeom>
        <a:solidFill>
          <a:srgbClr val="00FFFF"/>
        </a:solidFill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80</xdr:row>
      <xdr:rowOff>0</xdr:rowOff>
    </xdr:from>
    <xdr:to>
      <xdr:col>10</xdr:col>
      <xdr:colOff>504825</xdr:colOff>
      <xdr:row>80</xdr:row>
      <xdr:rowOff>304800</xdr:rowOff>
    </xdr:to>
    <xdr:pic>
      <xdr:nvPicPr>
        <xdr:cNvPr id="1414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9286875" y="22098000"/>
          <a:ext cx="2476500" cy="30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48</xdr:row>
      <xdr:rowOff>19050</xdr:rowOff>
    </xdr:from>
    <xdr:to>
      <xdr:col>9</xdr:col>
      <xdr:colOff>247650</xdr:colOff>
      <xdr:row>55</xdr:row>
      <xdr:rowOff>95250</xdr:rowOff>
    </xdr:to>
    <xdr:pic>
      <xdr:nvPicPr>
        <xdr:cNvPr id="1415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8029575" y="15068550"/>
          <a:ext cx="2867025" cy="1352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148</xdr:row>
      <xdr:rowOff>85725</xdr:rowOff>
    </xdr:from>
    <xdr:to>
      <xdr:col>5</xdr:col>
      <xdr:colOff>161925</xdr:colOff>
      <xdr:row>151</xdr:row>
      <xdr:rowOff>123825</xdr:rowOff>
    </xdr:to>
    <xdr:pic>
      <xdr:nvPicPr>
        <xdr:cNvPr id="1416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324725" y="38823900"/>
          <a:ext cx="809625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115</xdr:row>
      <xdr:rowOff>104775</xdr:rowOff>
    </xdr:from>
    <xdr:to>
      <xdr:col>7</xdr:col>
      <xdr:colOff>57150</xdr:colOff>
      <xdr:row>116</xdr:row>
      <xdr:rowOff>581025</xdr:rowOff>
    </xdr:to>
    <xdr:pic>
      <xdr:nvPicPr>
        <xdr:cNvPr id="1417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8296275" y="30499050"/>
          <a:ext cx="103822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25</xdr:row>
      <xdr:rowOff>28575</xdr:rowOff>
    </xdr:from>
    <xdr:to>
      <xdr:col>8</xdr:col>
      <xdr:colOff>9525</xdr:colOff>
      <xdr:row>26</xdr:row>
      <xdr:rowOff>19050</xdr:rowOff>
    </xdr:to>
    <xdr:pic>
      <xdr:nvPicPr>
        <xdr:cNvPr id="1418" name="Picture 13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353550" y="7724775"/>
          <a:ext cx="6953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236</xdr:row>
      <xdr:rowOff>304800</xdr:rowOff>
    </xdr:from>
    <xdr:to>
      <xdr:col>4</xdr:col>
      <xdr:colOff>600075</xdr:colOff>
      <xdr:row>237</xdr:row>
      <xdr:rowOff>0</xdr:rowOff>
    </xdr:to>
    <xdr:pic>
      <xdr:nvPicPr>
        <xdr:cNvPr id="1419" name="Picture 13" descr="MJ10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857750" y="56216550"/>
          <a:ext cx="3028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237</xdr:row>
      <xdr:rowOff>0</xdr:rowOff>
    </xdr:from>
    <xdr:to>
      <xdr:col>5</xdr:col>
      <xdr:colOff>38100</xdr:colOff>
      <xdr:row>237</xdr:row>
      <xdr:rowOff>0</xdr:rowOff>
    </xdr:to>
    <xdr:pic>
      <xdr:nvPicPr>
        <xdr:cNvPr id="1420" name="Picture 6" descr="MJ03-1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867275" y="56216550"/>
          <a:ext cx="3143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114300</xdr:colOff>
      <xdr:row>237</xdr:row>
      <xdr:rowOff>0</xdr:rowOff>
    </xdr:from>
    <xdr:to>
      <xdr:col>5</xdr:col>
      <xdr:colOff>123825</xdr:colOff>
      <xdr:row>237</xdr:row>
      <xdr:rowOff>0</xdr:rowOff>
    </xdr:to>
    <xdr:pic>
      <xdr:nvPicPr>
        <xdr:cNvPr id="1421" name="Picture 10" descr="MJ08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914900" y="56216550"/>
          <a:ext cx="3181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69</xdr:row>
      <xdr:rowOff>104775</xdr:rowOff>
    </xdr:from>
    <xdr:to>
      <xdr:col>5</xdr:col>
      <xdr:colOff>666750</xdr:colOff>
      <xdr:row>72</xdr:row>
      <xdr:rowOff>190500</xdr:rowOff>
    </xdr:to>
    <xdr:pic>
      <xdr:nvPicPr>
        <xdr:cNvPr id="1422" name="Picture 149" descr="ручка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305675" y="19126200"/>
          <a:ext cx="1333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69</xdr:row>
      <xdr:rowOff>104775</xdr:rowOff>
    </xdr:from>
    <xdr:to>
      <xdr:col>10</xdr:col>
      <xdr:colOff>247650</xdr:colOff>
      <xdr:row>73</xdr:row>
      <xdr:rowOff>76200</xdr:rowOff>
    </xdr:to>
    <xdr:pic>
      <xdr:nvPicPr>
        <xdr:cNvPr id="1423" name="Picture 150" descr="Ручка РС-9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039350" y="19126200"/>
          <a:ext cx="1466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69</xdr:row>
      <xdr:rowOff>114300</xdr:rowOff>
    </xdr:from>
    <xdr:to>
      <xdr:col>7</xdr:col>
      <xdr:colOff>676275</xdr:colOff>
      <xdr:row>71</xdr:row>
      <xdr:rowOff>152400</xdr:rowOff>
    </xdr:to>
    <xdr:pic>
      <xdr:nvPicPr>
        <xdr:cNvPr id="1424" name="Picture 151" descr="Ручка РС-64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096375" y="19135725"/>
          <a:ext cx="857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197</xdr:row>
      <xdr:rowOff>123825</xdr:rowOff>
    </xdr:from>
    <xdr:to>
      <xdr:col>9</xdr:col>
      <xdr:colOff>57150</xdr:colOff>
      <xdr:row>204</xdr:row>
      <xdr:rowOff>95250</xdr:rowOff>
    </xdr:to>
    <xdr:pic>
      <xdr:nvPicPr>
        <xdr:cNvPr id="1425" name="Picture 154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086850" y="48196500"/>
          <a:ext cx="16192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98</xdr:row>
      <xdr:rowOff>180975</xdr:rowOff>
    </xdr:from>
    <xdr:to>
      <xdr:col>8</xdr:col>
      <xdr:colOff>542925</xdr:colOff>
      <xdr:row>104</xdr:row>
      <xdr:rowOff>190500</xdr:rowOff>
    </xdr:to>
    <xdr:pic>
      <xdr:nvPicPr>
        <xdr:cNvPr id="1426" name="Рисунок 6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9239250" y="26955750"/>
          <a:ext cx="13430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8</xdr:row>
      <xdr:rowOff>123825</xdr:rowOff>
    </xdr:from>
    <xdr:to>
      <xdr:col>5</xdr:col>
      <xdr:colOff>552450</xdr:colOff>
      <xdr:row>19</xdr:row>
      <xdr:rowOff>104775</xdr:rowOff>
    </xdr:to>
    <xdr:pic>
      <xdr:nvPicPr>
        <xdr:cNvPr id="113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7450" y="2362200"/>
          <a:ext cx="485775" cy="1962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</xdr:row>
      <xdr:rowOff>28575</xdr:rowOff>
    </xdr:from>
    <xdr:to>
      <xdr:col>6</xdr:col>
      <xdr:colOff>533400</xdr:colOff>
      <xdr:row>19</xdr:row>
      <xdr:rowOff>57150</xdr:rowOff>
    </xdr:to>
    <xdr:pic>
      <xdr:nvPicPr>
        <xdr:cNvPr id="113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00" y="2428875"/>
          <a:ext cx="485775" cy="1847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20</xdr:row>
      <xdr:rowOff>76200</xdr:rowOff>
    </xdr:from>
    <xdr:to>
      <xdr:col>5</xdr:col>
      <xdr:colOff>447675</xdr:colOff>
      <xdr:row>25</xdr:row>
      <xdr:rowOff>19050</xdr:rowOff>
    </xdr:to>
    <xdr:pic>
      <xdr:nvPicPr>
        <xdr:cNvPr id="11306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34125" y="4486275"/>
          <a:ext cx="3143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25</xdr:row>
      <xdr:rowOff>123825</xdr:rowOff>
    </xdr:from>
    <xdr:to>
      <xdr:col>5</xdr:col>
      <xdr:colOff>533400</xdr:colOff>
      <xdr:row>31</xdr:row>
      <xdr:rowOff>9525</xdr:rowOff>
    </xdr:to>
    <xdr:pic>
      <xdr:nvPicPr>
        <xdr:cNvPr id="1130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448425" y="5819775"/>
          <a:ext cx="285750" cy="1362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33</xdr:row>
      <xdr:rowOff>0</xdr:rowOff>
    </xdr:from>
    <xdr:to>
      <xdr:col>7</xdr:col>
      <xdr:colOff>219075</xdr:colOff>
      <xdr:row>42</xdr:row>
      <xdr:rowOff>133350</xdr:rowOff>
    </xdr:to>
    <xdr:pic>
      <xdr:nvPicPr>
        <xdr:cNvPr id="11308" name="Picture 7" descr="proff_65+_s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000875" y="7572375"/>
          <a:ext cx="6381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32</xdr:row>
      <xdr:rowOff>257175</xdr:rowOff>
    </xdr:from>
    <xdr:to>
      <xdr:col>6</xdr:col>
      <xdr:colOff>47625</xdr:colOff>
      <xdr:row>42</xdr:row>
      <xdr:rowOff>161925</xdr:rowOff>
    </xdr:to>
    <xdr:pic>
      <xdr:nvPicPr>
        <xdr:cNvPr id="11309" name="Picture 8" descr="home_65_s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219825" y="7572375"/>
          <a:ext cx="6381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41</xdr:row>
      <xdr:rowOff>104775</xdr:rowOff>
    </xdr:from>
    <xdr:to>
      <xdr:col>6</xdr:col>
      <xdr:colOff>333375</xdr:colOff>
      <xdr:row>49</xdr:row>
      <xdr:rowOff>123825</xdr:rowOff>
    </xdr:to>
    <xdr:pic>
      <xdr:nvPicPr>
        <xdr:cNvPr id="11310" name="Picture 9" descr="Профессиональная монтажная пена Goldi Foafm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800850" y="9058275"/>
          <a:ext cx="3429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50</xdr:row>
      <xdr:rowOff>0</xdr:rowOff>
    </xdr:from>
    <xdr:to>
      <xdr:col>5</xdr:col>
      <xdr:colOff>571500</xdr:colOff>
      <xdr:row>56</xdr:row>
      <xdr:rowOff>85725</xdr:rowOff>
    </xdr:to>
    <xdr:pic>
      <xdr:nvPicPr>
        <xdr:cNvPr id="11311" name="Picture 10" descr="REMONTIX PRO  зимня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391275" y="10534650"/>
          <a:ext cx="381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3</xdr:row>
      <xdr:rowOff>152400</xdr:rowOff>
    </xdr:from>
    <xdr:to>
      <xdr:col>7</xdr:col>
      <xdr:colOff>238125</xdr:colOff>
      <xdr:row>9</xdr:row>
      <xdr:rowOff>171450</xdr:rowOff>
    </xdr:to>
    <xdr:pic>
      <xdr:nvPicPr>
        <xdr:cNvPr id="6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10375" y="2886075"/>
          <a:ext cx="2000250" cy="1209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11</xdr:row>
      <xdr:rowOff>152400</xdr:rowOff>
    </xdr:from>
    <xdr:to>
      <xdr:col>7</xdr:col>
      <xdr:colOff>228600</xdr:colOff>
      <xdr:row>14</xdr:row>
      <xdr:rowOff>219075</xdr:rowOff>
    </xdr:to>
    <xdr:pic>
      <xdr:nvPicPr>
        <xdr:cNvPr id="6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00850" y="4533900"/>
          <a:ext cx="200025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15</xdr:row>
      <xdr:rowOff>38100</xdr:rowOff>
    </xdr:from>
    <xdr:to>
      <xdr:col>6</xdr:col>
      <xdr:colOff>0</xdr:colOff>
      <xdr:row>19</xdr:row>
      <xdr:rowOff>114300</xdr:rowOff>
    </xdr:to>
    <xdr:pic>
      <xdr:nvPicPr>
        <xdr:cNvPr id="6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81800" y="5495925"/>
          <a:ext cx="118110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25</xdr:row>
      <xdr:rowOff>9525</xdr:rowOff>
    </xdr:from>
    <xdr:to>
      <xdr:col>6</xdr:col>
      <xdr:colOff>390525</xdr:colOff>
      <xdr:row>28</xdr:row>
      <xdr:rowOff>28575</xdr:rowOff>
    </xdr:to>
    <xdr:pic>
      <xdr:nvPicPr>
        <xdr:cNvPr id="6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819900" y="7343775"/>
          <a:ext cx="153352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34</xdr:row>
      <xdr:rowOff>28575</xdr:rowOff>
    </xdr:from>
    <xdr:to>
      <xdr:col>6</xdr:col>
      <xdr:colOff>590550</xdr:colOff>
      <xdr:row>39</xdr:row>
      <xdr:rowOff>171450</xdr:rowOff>
    </xdr:to>
    <xdr:pic>
      <xdr:nvPicPr>
        <xdr:cNvPr id="61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886575" y="9086850"/>
          <a:ext cx="1666875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1</xdr:row>
      <xdr:rowOff>142875</xdr:rowOff>
    </xdr:from>
    <xdr:to>
      <xdr:col>5</xdr:col>
      <xdr:colOff>552450</xdr:colOff>
      <xdr:row>4</xdr:row>
      <xdr:rowOff>133350</xdr:rowOff>
    </xdr:to>
    <xdr:pic>
      <xdr:nvPicPr>
        <xdr:cNvPr id="102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1675" y="1323975"/>
          <a:ext cx="1057275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5</xdr:row>
      <xdr:rowOff>38100</xdr:rowOff>
    </xdr:from>
    <xdr:to>
      <xdr:col>6</xdr:col>
      <xdr:colOff>200025</xdr:colOff>
      <xdr:row>10</xdr:row>
      <xdr:rowOff>85725</xdr:rowOff>
    </xdr:to>
    <xdr:pic>
      <xdr:nvPicPr>
        <xdr:cNvPr id="102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24525" y="2066925"/>
          <a:ext cx="1371600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1</xdr:col>
      <xdr:colOff>1390650</xdr:colOff>
      <xdr:row>0</xdr:row>
      <xdr:rowOff>0</xdr:rowOff>
    </xdr:to>
    <xdr:pic>
      <xdr:nvPicPr>
        <xdr:cNvPr id="1025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" y="0"/>
          <a:ext cx="1990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169</xdr:row>
      <xdr:rowOff>76200</xdr:rowOff>
    </xdr:from>
    <xdr:to>
      <xdr:col>5</xdr:col>
      <xdr:colOff>590550</xdr:colOff>
      <xdr:row>170</xdr:row>
      <xdr:rowOff>19050</xdr:rowOff>
    </xdr:to>
    <xdr:pic>
      <xdr:nvPicPr>
        <xdr:cNvPr id="2182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rcRect l="3284" r="4811"/>
        <a:stretch>
          <a:fillRect/>
        </a:stretch>
      </xdr:blipFill>
      <xdr:spPr bwMode="auto">
        <a:xfrm>
          <a:off x="3990975" y="83934300"/>
          <a:ext cx="1762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</xdr:row>
      <xdr:rowOff>0</xdr:rowOff>
    </xdr:from>
    <xdr:to>
      <xdr:col>5</xdr:col>
      <xdr:colOff>609600</xdr:colOff>
      <xdr:row>8</xdr:row>
      <xdr:rowOff>304800</xdr:rowOff>
    </xdr:to>
    <xdr:pic>
      <xdr:nvPicPr>
        <xdr:cNvPr id="2183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rcRect l="5000"/>
        <a:stretch>
          <a:fillRect/>
        </a:stretch>
      </xdr:blipFill>
      <xdr:spPr bwMode="auto">
        <a:xfrm>
          <a:off x="4029075" y="3933825"/>
          <a:ext cx="1743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52</xdr:row>
      <xdr:rowOff>9525</xdr:rowOff>
    </xdr:from>
    <xdr:to>
      <xdr:col>5</xdr:col>
      <xdr:colOff>609600</xdr:colOff>
      <xdr:row>53</xdr:row>
      <xdr:rowOff>104775</xdr:rowOff>
    </xdr:to>
    <xdr:pic>
      <xdr:nvPicPr>
        <xdr:cNvPr id="2184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rcRect l="30466"/>
        <a:stretch>
          <a:fillRect/>
        </a:stretch>
      </xdr:blipFill>
      <xdr:spPr bwMode="auto">
        <a:xfrm>
          <a:off x="3981450" y="28784550"/>
          <a:ext cx="1790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62</xdr:row>
      <xdr:rowOff>142875</xdr:rowOff>
    </xdr:from>
    <xdr:to>
      <xdr:col>5</xdr:col>
      <xdr:colOff>609600</xdr:colOff>
      <xdr:row>64</xdr:row>
      <xdr:rowOff>28575</xdr:rowOff>
    </xdr:to>
    <xdr:pic>
      <xdr:nvPicPr>
        <xdr:cNvPr id="2185" name="Рисунок 12"/>
        <xdr:cNvPicPr>
          <a:picLocks noChangeAspect="1"/>
        </xdr:cNvPicPr>
      </xdr:nvPicPr>
      <xdr:blipFill>
        <a:blip xmlns:r="http://schemas.openxmlformats.org/officeDocument/2006/relationships" r:embed="rId4"/>
        <a:srcRect l="28783"/>
        <a:stretch>
          <a:fillRect/>
        </a:stretch>
      </xdr:blipFill>
      <xdr:spPr bwMode="auto">
        <a:xfrm>
          <a:off x="3990975" y="33889950"/>
          <a:ext cx="1781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20</xdr:row>
      <xdr:rowOff>190500</xdr:rowOff>
    </xdr:from>
    <xdr:to>
      <xdr:col>5</xdr:col>
      <xdr:colOff>571500</xdr:colOff>
      <xdr:row>20</xdr:row>
      <xdr:rowOff>752475</xdr:rowOff>
    </xdr:to>
    <xdr:pic>
      <xdr:nvPicPr>
        <xdr:cNvPr id="2186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rcRect l="19748" r="-420"/>
        <a:stretch>
          <a:fillRect/>
        </a:stretch>
      </xdr:blipFill>
      <xdr:spPr bwMode="auto">
        <a:xfrm>
          <a:off x="3962400" y="9667875"/>
          <a:ext cx="1771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32</xdr:row>
      <xdr:rowOff>19050</xdr:rowOff>
    </xdr:from>
    <xdr:to>
      <xdr:col>5</xdr:col>
      <xdr:colOff>590550</xdr:colOff>
      <xdr:row>32</xdr:row>
      <xdr:rowOff>571500</xdr:rowOff>
    </xdr:to>
    <xdr:pic>
      <xdr:nvPicPr>
        <xdr:cNvPr id="2187" name="Рисунок 16"/>
        <xdr:cNvPicPr>
          <a:picLocks noChangeAspect="1"/>
        </xdr:cNvPicPr>
      </xdr:nvPicPr>
      <xdr:blipFill>
        <a:blip xmlns:r="http://schemas.openxmlformats.org/officeDocument/2006/relationships" r:embed="rId5"/>
        <a:srcRect l="19748" r="-420"/>
        <a:stretch>
          <a:fillRect/>
        </a:stretch>
      </xdr:blipFill>
      <xdr:spPr bwMode="auto">
        <a:xfrm>
          <a:off x="3952875" y="18278475"/>
          <a:ext cx="1800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42</xdr:row>
      <xdr:rowOff>0</xdr:rowOff>
    </xdr:from>
    <xdr:to>
      <xdr:col>5</xdr:col>
      <xdr:colOff>542925</xdr:colOff>
      <xdr:row>43</xdr:row>
      <xdr:rowOff>200025</xdr:rowOff>
    </xdr:to>
    <xdr:pic>
      <xdr:nvPicPr>
        <xdr:cNvPr id="2188" name="Рисунок 17"/>
        <xdr:cNvPicPr>
          <a:picLocks noChangeAspect="1"/>
        </xdr:cNvPicPr>
      </xdr:nvPicPr>
      <xdr:blipFill>
        <a:blip xmlns:r="http://schemas.openxmlformats.org/officeDocument/2006/relationships" r:embed="rId6"/>
        <a:srcRect l="23772"/>
        <a:stretch>
          <a:fillRect/>
        </a:stretch>
      </xdr:blipFill>
      <xdr:spPr bwMode="auto">
        <a:xfrm>
          <a:off x="3990975" y="24374475"/>
          <a:ext cx="17145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72</xdr:row>
      <xdr:rowOff>38100</xdr:rowOff>
    </xdr:from>
    <xdr:to>
      <xdr:col>5</xdr:col>
      <xdr:colOff>609600</xdr:colOff>
      <xdr:row>73</xdr:row>
      <xdr:rowOff>123825</xdr:rowOff>
    </xdr:to>
    <xdr:pic>
      <xdr:nvPicPr>
        <xdr:cNvPr id="2189" name="Рисунок 18"/>
        <xdr:cNvPicPr>
          <a:picLocks noChangeAspect="1"/>
        </xdr:cNvPicPr>
      </xdr:nvPicPr>
      <xdr:blipFill>
        <a:blip xmlns:r="http://schemas.openxmlformats.org/officeDocument/2006/relationships" r:embed="rId3"/>
        <a:srcRect l="30466"/>
        <a:stretch>
          <a:fillRect/>
        </a:stretch>
      </xdr:blipFill>
      <xdr:spPr bwMode="auto">
        <a:xfrm>
          <a:off x="3981450" y="38185725"/>
          <a:ext cx="1790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83</xdr:row>
      <xdr:rowOff>257175</xdr:rowOff>
    </xdr:from>
    <xdr:to>
      <xdr:col>5</xdr:col>
      <xdr:colOff>600075</xdr:colOff>
      <xdr:row>84</xdr:row>
      <xdr:rowOff>161925</xdr:rowOff>
    </xdr:to>
    <xdr:pic>
      <xdr:nvPicPr>
        <xdr:cNvPr id="2190" name="Рисунок 19"/>
        <xdr:cNvPicPr>
          <a:picLocks noChangeAspect="1"/>
        </xdr:cNvPicPr>
      </xdr:nvPicPr>
      <xdr:blipFill>
        <a:blip xmlns:r="http://schemas.openxmlformats.org/officeDocument/2006/relationships" r:embed="rId7"/>
        <a:srcRect l="5910"/>
        <a:stretch>
          <a:fillRect/>
        </a:stretch>
      </xdr:blipFill>
      <xdr:spPr bwMode="auto">
        <a:xfrm>
          <a:off x="4029075" y="44329350"/>
          <a:ext cx="1733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92</xdr:row>
      <xdr:rowOff>104775</xdr:rowOff>
    </xdr:from>
    <xdr:to>
      <xdr:col>5</xdr:col>
      <xdr:colOff>609600</xdr:colOff>
      <xdr:row>93</xdr:row>
      <xdr:rowOff>219075</xdr:rowOff>
    </xdr:to>
    <xdr:pic>
      <xdr:nvPicPr>
        <xdr:cNvPr id="219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rcRect l="6140"/>
        <a:stretch>
          <a:fillRect/>
        </a:stretch>
      </xdr:blipFill>
      <xdr:spPr bwMode="auto">
        <a:xfrm>
          <a:off x="3981450" y="48958500"/>
          <a:ext cx="1790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120</xdr:row>
      <xdr:rowOff>114300</xdr:rowOff>
    </xdr:from>
    <xdr:to>
      <xdr:col>5</xdr:col>
      <xdr:colOff>542925</xdr:colOff>
      <xdr:row>121</xdr:row>
      <xdr:rowOff>152400</xdr:rowOff>
    </xdr:to>
    <xdr:pic>
      <xdr:nvPicPr>
        <xdr:cNvPr id="219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38600" y="59464575"/>
          <a:ext cx="16668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138</xdr:row>
      <xdr:rowOff>28575</xdr:rowOff>
    </xdr:from>
    <xdr:to>
      <xdr:col>5</xdr:col>
      <xdr:colOff>257175</xdr:colOff>
      <xdr:row>138</xdr:row>
      <xdr:rowOff>342900</xdr:rowOff>
    </xdr:to>
    <xdr:pic>
      <xdr:nvPicPr>
        <xdr:cNvPr id="2193" name="Рисунок 2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229100" y="66065400"/>
          <a:ext cx="11906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139</xdr:row>
      <xdr:rowOff>38100</xdr:rowOff>
    </xdr:from>
    <xdr:to>
      <xdr:col>5</xdr:col>
      <xdr:colOff>266700</xdr:colOff>
      <xdr:row>139</xdr:row>
      <xdr:rowOff>314325</xdr:rowOff>
    </xdr:to>
    <xdr:pic>
      <xdr:nvPicPr>
        <xdr:cNvPr id="2194" name="Рисунок 23"/>
        <xdr:cNvPicPr>
          <a:picLocks noChangeAspect="1"/>
        </xdr:cNvPicPr>
      </xdr:nvPicPr>
      <xdr:blipFill>
        <a:blip xmlns:r="http://schemas.openxmlformats.org/officeDocument/2006/relationships" r:embed="rId11"/>
        <a:srcRect b="16260"/>
        <a:stretch>
          <a:fillRect/>
        </a:stretch>
      </xdr:blipFill>
      <xdr:spPr bwMode="auto">
        <a:xfrm>
          <a:off x="4162425" y="66846450"/>
          <a:ext cx="12668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140</xdr:row>
      <xdr:rowOff>19050</xdr:rowOff>
    </xdr:from>
    <xdr:to>
      <xdr:col>5</xdr:col>
      <xdr:colOff>285750</xdr:colOff>
      <xdr:row>140</xdr:row>
      <xdr:rowOff>361950</xdr:rowOff>
    </xdr:to>
    <xdr:pic>
      <xdr:nvPicPr>
        <xdr:cNvPr id="2195" name="Рисунок 24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143375" y="67598925"/>
          <a:ext cx="1304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141</xdr:row>
      <xdr:rowOff>9525</xdr:rowOff>
    </xdr:from>
    <xdr:to>
      <xdr:col>5</xdr:col>
      <xdr:colOff>276225</xdr:colOff>
      <xdr:row>141</xdr:row>
      <xdr:rowOff>295275</xdr:rowOff>
    </xdr:to>
    <xdr:pic>
      <xdr:nvPicPr>
        <xdr:cNvPr id="2196" name="Рисунок 25"/>
        <xdr:cNvPicPr>
          <a:picLocks noChangeAspect="1"/>
        </xdr:cNvPicPr>
      </xdr:nvPicPr>
      <xdr:blipFill>
        <a:blip xmlns:r="http://schemas.openxmlformats.org/officeDocument/2006/relationships" r:embed="rId13"/>
        <a:srcRect b="11656"/>
        <a:stretch>
          <a:fillRect/>
        </a:stretch>
      </xdr:blipFill>
      <xdr:spPr bwMode="auto">
        <a:xfrm>
          <a:off x="4200525" y="68360925"/>
          <a:ext cx="1238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146</xdr:row>
      <xdr:rowOff>85725</xdr:rowOff>
    </xdr:from>
    <xdr:to>
      <xdr:col>5</xdr:col>
      <xdr:colOff>609600</xdr:colOff>
      <xdr:row>147</xdr:row>
      <xdr:rowOff>85725</xdr:rowOff>
    </xdr:to>
    <xdr:pic>
      <xdr:nvPicPr>
        <xdr:cNvPr id="2197" name="Рисунок 26"/>
        <xdr:cNvPicPr>
          <a:picLocks noChangeAspect="1"/>
        </xdr:cNvPicPr>
      </xdr:nvPicPr>
      <xdr:blipFill>
        <a:blip xmlns:r="http://schemas.openxmlformats.org/officeDocument/2006/relationships" r:embed="rId14"/>
        <a:srcRect l="-3029" t="1732" r="25558" b="-1732"/>
        <a:stretch>
          <a:fillRect/>
        </a:stretch>
      </xdr:blipFill>
      <xdr:spPr bwMode="auto">
        <a:xfrm>
          <a:off x="4067175" y="71313675"/>
          <a:ext cx="1704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157</xdr:row>
      <xdr:rowOff>95250</xdr:rowOff>
    </xdr:from>
    <xdr:to>
      <xdr:col>5</xdr:col>
      <xdr:colOff>542925</xdr:colOff>
      <xdr:row>158</xdr:row>
      <xdr:rowOff>104775</xdr:rowOff>
    </xdr:to>
    <xdr:pic>
      <xdr:nvPicPr>
        <xdr:cNvPr id="219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rcRect l="23772"/>
        <a:stretch>
          <a:fillRect/>
        </a:stretch>
      </xdr:blipFill>
      <xdr:spPr bwMode="auto">
        <a:xfrm>
          <a:off x="3990975" y="77438250"/>
          <a:ext cx="17145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164</xdr:row>
      <xdr:rowOff>190500</xdr:rowOff>
    </xdr:from>
    <xdr:to>
      <xdr:col>5</xdr:col>
      <xdr:colOff>590550</xdr:colOff>
      <xdr:row>165</xdr:row>
      <xdr:rowOff>104775</xdr:rowOff>
    </xdr:to>
    <xdr:pic>
      <xdr:nvPicPr>
        <xdr:cNvPr id="2199" name="Рисунок 28"/>
        <xdr:cNvPicPr>
          <a:picLocks noChangeAspect="1"/>
        </xdr:cNvPicPr>
      </xdr:nvPicPr>
      <xdr:blipFill>
        <a:blip xmlns:r="http://schemas.openxmlformats.org/officeDocument/2006/relationships" r:embed="rId8"/>
        <a:srcRect l="6140"/>
        <a:stretch>
          <a:fillRect/>
        </a:stretch>
      </xdr:blipFill>
      <xdr:spPr bwMode="auto">
        <a:xfrm>
          <a:off x="3962400" y="81362550"/>
          <a:ext cx="1790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S440"/>
  <sheetViews>
    <sheetView tabSelected="1" topLeftCell="A250" zoomScale="90" zoomScaleNormal="90" workbookViewId="0">
      <selection activeCell="D63" sqref="D63"/>
    </sheetView>
  </sheetViews>
  <sheetFormatPr defaultRowHeight="12.75" outlineLevelRow="1" x14ac:dyDescent="0.2"/>
  <cols>
    <col min="1" max="1" width="32" customWidth="1"/>
    <col min="2" max="2" width="24.7109375" customWidth="1"/>
    <col min="3" max="3" width="15.28515625" customWidth="1"/>
    <col min="4" max="4" width="37.28515625" customWidth="1"/>
    <col min="5" max="5" width="10.28515625" customWidth="1"/>
    <col min="6" max="6" width="14.28515625" customWidth="1"/>
    <col min="7" max="7" width="5.28515625" customWidth="1"/>
    <col min="8" max="8" width="11.42578125" customWidth="1"/>
    <col min="19" max="19" width="9.140625" style="1"/>
  </cols>
  <sheetData>
    <row r="1" spans="1:19" x14ac:dyDescent="0.2">
      <c r="A1" t="s">
        <v>759</v>
      </c>
    </row>
    <row r="2" spans="1:19" ht="27" customHeight="1" thickBot="1" x14ac:dyDescent="0.4">
      <c r="A2" s="132" t="s">
        <v>760</v>
      </c>
      <c r="B2" s="133"/>
      <c r="C2" s="133"/>
      <c r="D2" s="133"/>
      <c r="E2" s="6"/>
      <c r="F2" s="6"/>
      <c r="G2" s="4"/>
      <c r="H2" s="4"/>
    </row>
    <row r="3" spans="1:19" ht="25.5" customHeight="1" thickBot="1" x14ac:dyDescent="0.3">
      <c r="A3" s="493" t="s">
        <v>756</v>
      </c>
      <c r="B3" s="494"/>
      <c r="C3" s="204"/>
      <c r="D3" s="205"/>
      <c r="E3" s="206"/>
      <c r="F3" s="207"/>
      <c r="G3" s="4"/>
      <c r="H3" s="6"/>
    </row>
    <row r="4" spans="1:19" ht="15.75" outlineLevel="1" thickBot="1" x14ac:dyDescent="0.25">
      <c r="A4" s="208"/>
      <c r="B4" s="209"/>
      <c r="C4" s="210" t="s">
        <v>622</v>
      </c>
      <c r="D4" s="211"/>
      <c r="E4" s="212"/>
      <c r="F4" s="207"/>
      <c r="G4" s="4"/>
      <c r="H4" s="6"/>
    </row>
    <row r="5" spans="1:19" ht="32.25" outlineLevel="1" thickBot="1" x14ac:dyDescent="0.25">
      <c r="A5" s="213" t="s">
        <v>621</v>
      </c>
      <c r="B5" s="214" t="s">
        <v>620</v>
      </c>
      <c r="C5" s="215" t="s">
        <v>94</v>
      </c>
      <c r="D5" s="216" t="s">
        <v>618</v>
      </c>
      <c r="E5" s="217"/>
      <c r="F5" s="207"/>
      <c r="G5" s="24"/>
      <c r="H5" s="24"/>
      <c r="I5" s="24"/>
      <c r="J5" s="24"/>
      <c r="K5" s="24"/>
      <c r="R5" s="1"/>
      <c r="S5"/>
    </row>
    <row r="6" spans="1:19" ht="16.5" outlineLevel="1" thickBot="1" x14ac:dyDescent="0.25">
      <c r="A6" s="213" t="s">
        <v>617</v>
      </c>
      <c r="B6" s="214" t="s">
        <v>597</v>
      </c>
      <c r="C6" s="214">
        <v>9.5</v>
      </c>
      <c r="D6" s="214">
        <v>11</v>
      </c>
      <c r="E6" s="36"/>
      <c r="F6" s="36"/>
      <c r="G6" s="6"/>
      <c r="R6" s="1"/>
      <c r="S6"/>
    </row>
    <row r="7" spans="1:19" ht="16.5" outlineLevel="1" thickBot="1" x14ac:dyDescent="0.25">
      <c r="A7" s="213" t="s">
        <v>616</v>
      </c>
      <c r="B7" s="214" t="s">
        <v>597</v>
      </c>
      <c r="C7" s="214">
        <v>11.5</v>
      </c>
      <c r="D7" s="214">
        <v>13</v>
      </c>
      <c r="E7" s="36"/>
      <c r="F7" s="36"/>
      <c r="G7" s="6"/>
      <c r="R7" s="1"/>
      <c r="S7"/>
    </row>
    <row r="8" spans="1:19" ht="16.5" outlineLevel="1" thickBot="1" x14ac:dyDescent="0.25">
      <c r="A8" s="213" t="s">
        <v>615</v>
      </c>
      <c r="B8" s="214" t="s">
        <v>597</v>
      </c>
      <c r="C8" s="214">
        <v>17</v>
      </c>
      <c r="D8" s="214">
        <v>19</v>
      </c>
      <c r="E8" s="36"/>
      <c r="F8" s="36"/>
      <c r="G8" s="4"/>
      <c r="R8" s="1"/>
      <c r="S8"/>
    </row>
    <row r="9" spans="1:19" ht="16.5" outlineLevel="1" thickBot="1" x14ac:dyDescent="0.25">
      <c r="A9" s="213" t="s">
        <v>614</v>
      </c>
      <c r="B9" s="214" t="s">
        <v>597</v>
      </c>
      <c r="C9" s="214">
        <v>20.5</v>
      </c>
      <c r="D9" s="214">
        <v>22</v>
      </c>
      <c r="E9" s="36"/>
      <c r="F9" s="36"/>
      <c r="G9" s="4"/>
      <c r="R9" s="1"/>
      <c r="S9"/>
    </row>
    <row r="10" spans="1:19" ht="16.5" outlineLevel="1" thickBot="1" x14ac:dyDescent="0.25">
      <c r="A10" s="213" t="s">
        <v>613</v>
      </c>
      <c r="B10" s="214" t="s">
        <v>597</v>
      </c>
      <c r="C10" s="214">
        <v>24</v>
      </c>
      <c r="D10" s="218">
        <v>26</v>
      </c>
      <c r="E10" s="36"/>
      <c r="F10" s="36"/>
      <c r="G10" s="4"/>
      <c r="R10" s="1"/>
      <c r="S10"/>
    </row>
    <row r="11" spans="1:19" ht="16.5" outlineLevel="1" thickBot="1" x14ac:dyDescent="0.25">
      <c r="A11" s="213" t="s">
        <v>612</v>
      </c>
      <c r="B11" s="214" t="s">
        <v>597</v>
      </c>
      <c r="C11" s="214">
        <v>29</v>
      </c>
      <c r="D11" s="218">
        <v>30.5</v>
      </c>
      <c r="E11" s="36"/>
      <c r="F11" s="36"/>
      <c r="G11" s="4"/>
      <c r="R11" s="1"/>
      <c r="S11"/>
    </row>
    <row r="12" spans="1:19" ht="16.5" outlineLevel="1" thickBot="1" x14ac:dyDescent="0.25">
      <c r="A12" s="213" t="s">
        <v>611</v>
      </c>
      <c r="B12" s="214" t="s">
        <v>597</v>
      </c>
      <c r="C12" s="214">
        <v>33</v>
      </c>
      <c r="D12" s="214">
        <v>35</v>
      </c>
      <c r="E12" s="36"/>
      <c r="F12" s="36"/>
      <c r="G12" s="4"/>
      <c r="R12" s="1"/>
      <c r="S12"/>
    </row>
    <row r="13" spans="1:19" ht="16.5" outlineLevel="1" thickBot="1" x14ac:dyDescent="0.25">
      <c r="A13" s="213" t="s">
        <v>610</v>
      </c>
      <c r="B13" s="214" t="s">
        <v>597</v>
      </c>
      <c r="C13" s="214">
        <v>35</v>
      </c>
      <c r="D13" s="218">
        <v>39</v>
      </c>
      <c r="E13" s="36"/>
      <c r="F13" s="36"/>
      <c r="G13" s="4"/>
      <c r="R13" s="1"/>
      <c r="S13"/>
    </row>
    <row r="14" spans="1:19" ht="16.5" outlineLevel="1" thickBot="1" x14ac:dyDescent="0.25">
      <c r="A14" s="213" t="s">
        <v>609</v>
      </c>
      <c r="B14" s="214" t="s">
        <v>597</v>
      </c>
      <c r="C14" s="214">
        <v>40</v>
      </c>
      <c r="D14" s="218">
        <v>43</v>
      </c>
      <c r="E14" s="36"/>
      <c r="F14" s="36"/>
      <c r="G14" s="4"/>
      <c r="R14" s="1"/>
      <c r="S14"/>
    </row>
    <row r="15" spans="1:19" ht="16.5" outlineLevel="1" thickBot="1" x14ac:dyDescent="0.25">
      <c r="A15" s="213" t="s">
        <v>608</v>
      </c>
      <c r="B15" s="214" t="s">
        <v>597</v>
      </c>
      <c r="C15" s="214">
        <v>50</v>
      </c>
      <c r="D15" s="214">
        <v>52</v>
      </c>
      <c r="E15" s="36"/>
      <c r="F15" s="36"/>
      <c r="G15" s="4"/>
      <c r="R15" s="1"/>
      <c r="S15"/>
    </row>
    <row r="16" spans="1:19" ht="16.5" outlineLevel="1" thickBot="1" x14ac:dyDescent="0.25">
      <c r="A16" s="213" t="s">
        <v>607</v>
      </c>
      <c r="B16" s="214" t="s">
        <v>597</v>
      </c>
      <c r="C16" s="214">
        <v>48</v>
      </c>
      <c r="D16" s="214">
        <v>52</v>
      </c>
      <c r="E16" s="36"/>
      <c r="F16" s="36"/>
      <c r="G16" s="4"/>
      <c r="R16" s="1"/>
      <c r="S16"/>
    </row>
    <row r="17" spans="1:19" ht="16.5" outlineLevel="1" thickBot="1" x14ac:dyDescent="0.25">
      <c r="A17" s="213" t="s">
        <v>606</v>
      </c>
      <c r="B17" s="214" t="s">
        <v>597</v>
      </c>
      <c r="C17" s="214">
        <v>53.5</v>
      </c>
      <c r="D17" s="214">
        <v>60</v>
      </c>
      <c r="E17" s="36"/>
      <c r="F17" s="36"/>
      <c r="G17" s="4"/>
      <c r="R17" s="1"/>
      <c r="S17"/>
    </row>
    <row r="18" spans="1:19" ht="16.5" outlineLevel="1" thickBot="1" x14ac:dyDescent="0.25">
      <c r="A18" s="213" t="s">
        <v>605</v>
      </c>
      <c r="B18" s="214" t="s">
        <v>597</v>
      </c>
      <c r="C18" s="214" t="s">
        <v>604</v>
      </c>
      <c r="D18" s="214" t="s">
        <v>603</v>
      </c>
      <c r="E18" s="36"/>
      <c r="F18" s="36"/>
      <c r="G18" s="4"/>
      <c r="R18" s="1"/>
      <c r="S18"/>
    </row>
    <row r="19" spans="1:19" ht="16.5" outlineLevel="1" thickBot="1" x14ac:dyDescent="0.25">
      <c r="A19" s="213" t="s">
        <v>602</v>
      </c>
      <c r="B19" s="214" t="s">
        <v>597</v>
      </c>
      <c r="C19" s="214">
        <v>61</v>
      </c>
      <c r="D19" s="214">
        <v>69</v>
      </c>
      <c r="E19" s="36"/>
      <c r="F19" s="36"/>
      <c r="G19" s="4"/>
      <c r="R19" s="1"/>
      <c r="S19"/>
    </row>
    <row r="20" spans="1:19" ht="16.5" outlineLevel="1" thickBot="1" x14ac:dyDescent="0.25">
      <c r="A20" s="213" t="s">
        <v>601</v>
      </c>
      <c r="B20" s="214" t="s">
        <v>597</v>
      </c>
      <c r="C20" s="214">
        <v>68.5</v>
      </c>
      <c r="D20" s="218">
        <v>77</v>
      </c>
      <c r="E20" s="36"/>
      <c r="F20" s="36"/>
      <c r="G20" s="4"/>
      <c r="R20" s="1"/>
      <c r="S20"/>
    </row>
    <row r="21" spans="1:19" ht="16.5" outlineLevel="1" thickBot="1" x14ac:dyDescent="0.25">
      <c r="A21" s="213" t="s">
        <v>600</v>
      </c>
      <c r="B21" s="214" t="s">
        <v>597</v>
      </c>
      <c r="C21" s="214">
        <v>76</v>
      </c>
      <c r="D21" s="218">
        <v>86</v>
      </c>
      <c r="E21" s="36"/>
      <c r="F21" s="36"/>
      <c r="G21" s="4"/>
      <c r="R21" s="1"/>
      <c r="S21"/>
    </row>
    <row r="22" spans="1:19" ht="16.5" outlineLevel="1" thickBot="1" x14ac:dyDescent="0.25">
      <c r="A22" s="213" t="s">
        <v>599</v>
      </c>
      <c r="B22" s="214" t="s">
        <v>597</v>
      </c>
      <c r="C22" s="214">
        <v>12</v>
      </c>
      <c r="D22" s="214">
        <v>14</v>
      </c>
      <c r="E22" s="36"/>
      <c r="F22" s="36"/>
      <c r="G22" s="4"/>
      <c r="R22" s="1"/>
      <c r="S22"/>
    </row>
    <row r="23" spans="1:19" ht="16.5" outlineLevel="1" thickBot="1" x14ac:dyDescent="0.25">
      <c r="A23" s="213" t="s">
        <v>598</v>
      </c>
      <c r="B23" s="214" t="s">
        <v>597</v>
      </c>
      <c r="C23" s="214">
        <v>23</v>
      </c>
      <c r="D23" s="214">
        <v>26</v>
      </c>
      <c r="E23" s="36"/>
      <c r="F23" s="36"/>
      <c r="G23" s="4"/>
      <c r="R23" s="1"/>
      <c r="S23"/>
    </row>
    <row r="24" spans="1:19" ht="15" x14ac:dyDescent="0.2">
      <c r="A24" s="36"/>
      <c r="B24" s="36"/>
      <c r="C24" s="36"/>
      <c r="D24" s="36"/>
      <c r="E24" s="36"/>
      <c r="F24" s="36"/>
    </row>
    <row r="25" spans="1:19" ht="16.5" thickBot="1" x14ac:dyDescent="0.3">
      <c r="A25" s="11" t="s">
        <v>66</v>
      </c>
      <c r="B25" s="219"/>
      <c r="C25" s="220"/>
      <c r="D25" s="36"/>
      <c r="E25" s="36"/>
      <c r="F25" s="36"/>
    </row>
    <row r="26" spans="1:19" ht="32.25" outlineLevel="1" thickBot="1" x14ac:dyDescent="0.25">
      <c r="A26" s="221" t="s">
        <v>621</v>
      </c>
      <c r="B26" s="222" t="s">
        <v>89</v>
      </c>
      <c r="C26" s="222" t="s">
        <v>619</v>
      </c>
      <c r="D26" s="222" t="s">
        <v>88</v>
      </c>
      <c r="E26" s="222" t="s">
        <v>87</v>
      </c>
      <c r="F26" s="36"/>
    </row>
    <row r="27" spans="1:19" ht="16.5" outlineLevel="1" thickBot="1" x14ac:dyDescent="0.3">
      <c r="A27" s="223" t="s">
        <v>95</v>
      </c>
      <c r="B27" s="224" t="s">
        <v>597</v>
      </c>
      <c r="C27" s="222">
        <v>21</v>
      </c>
      <c r="D27" s="214">
        <v>23</v>
      </c>
      <c r="E27" s="214">
        <v>25</v>
      </c>
      <c r="F27" s="36"/>
    </row>
    <row r="28" spans="1:19" ht="16.5" outlineLevel="1" thickBot="1" x14ac:dyDescent="0.25">
      <c r="A28" s="225" t="s">
        <v>96</v>
      </c>
      <c r="B28" s="226" t="s">
        <v>597</v>
      </c>
      <c r="C28" s="214">
        <v>40</v>
      </c>
      <c r="D28" s="214">
        <v>42</v>
      </c>
      <c r="E28" s="214">
        <v>44</v>
      </c>
      <c r="F28" s="36"/>
    </row>
    <row r="29" spans="1:19" ht="14.25" customHeight="1" outlineLevel="1" thickBot="1" x14ac:dyDescent="0.25">
      <c r="A29" s="225" t="s">
        <v>97</v>
      </c>
      <c r="B29" s="226" t="s">
        <v>597</v>
      </c>
      <c r="C29" s="214">
        <v>40</v>
      </c>
      <c r="D29" s="214">
        <v>42</v>
      </c>
      <c r="E29" s="214">
        <v>44</v>
      </c>
      <c r="F29" s="36"/>
    </row>
    <row r="30" spans="1:19" ht="15.75" customHeight="1" x14ac:dyDescent="0.2">
      <c r="A30" s="505" t="s">
        <v>588</v>
      </c>
      <c r="B30" s="505"/>
      <c r="C30" s="505"/>
      <c r="D30" s="505"/>
      <c r="E30" s="505"/>
      <c r="F30" s="505"/>
      <c r="G30" s="3"/>
      <c r="H30" s="4"/>
    </row>
    <row r="31" spans="1:19" ht="21.75" customHeight="1" x14ac:dyDescent="0.25">
      <c r="A31" s="227"/>
      <c r="B31" s="207"/>
      <c r="C31" s="207"/>
      <c r="D31" s="207"/>
      <c r="E31" s="207"/>
      <c r="F31" s="36"/>
    </row>
    <row r="32" spans="1:19" ht="15.75" customHeight="1" x14ac:dyDescent="0.2">
      <c r="A32" s="36"/>
      <c r="B32" s="36"/>
      <c r="C32" s="36"/>
      <c r="D32" s="36"/>
      <c r="E32" s="36"/>
      <c r="F32" s="36"/>
      <c r="G32" s="4"/>
      <c r="H32" s="4"/>
    </row>
    <row r="33" spans="1:8" ht="29.25" customHeight="1" thickBot="1" x14ac:dyDescent="0.3">
      <c r="A33" s="228" t="s">
        <v>636</v>
      </c>
      <c r="B33" s="229"/>
      <c r="C33" s="229"/>
      <c r="D33" s="229"/>
      <c r="E33" s="229"/>
      <c r="F33" s="229"/>
      <c r="G33" s="4"/>
      <c r="H33" s="4"/>
    </row>
    <row r="34" spans="1:8" ht="16.5" outlineLevel="1" thickBot="1" x14ac:dyDescent="0.3">
      <c r="A34" s="496" t="s">
        <v>635</v>
      </c>
      <c r="B34" s="509" t="s">
        <v>634</v>
      </c>
      <c r="C34" s="510"/>
      <c r="D34" s="230" t="s">
        <v>633</v>
      </c>
      <c r="E34" s="231"/>
      <c r="F34" s="232"/>
      <c r="G34" s="4"/>
      <c r="H34" s="4"/>
    </row>
    <row r="35" spans="1:8" ht="32.25" outlineLevel="1" thickBot="1" x14ac:dyDescent="0.25">
      <c r="A35" s="497"/>
      <c r="B35" s="511"/>
      <c r="C35" s="512"/>
      <c r="D35" s="233" t="s">
        <v>98</v>
      </c>
      <c r="E35" s="233" t="s">
        <v>632</v>
      </c>
      <c r="F35" s="234" t="s">
        <v>631</v>
      </c>
      <c r="G35" s="4"/>
      <c r="H35" s="4"/>
    </row>
    <row r="36" spans="1:8" ht="22.5" customHeight="1" outlineLevel="1" thickBot="1" x14ac:dyDescent="0.25">
      <c r="A36" s="506" t="s">
        <v>758</v>
      </c>
      <c r="B36" s="507"/>
      <c r="C36" s="507"/>
      <c r="D36" s="507"/>
      <c r="E36" s="507"/>
      <c r="F36" s="508"/>
      <c r="G36" s="4"/>
      <c r="H36" s="4"/>
    </row>
    <row r="37" spans="1:8" ht="63.75" outlineLevel="1" thickBot="1" x14ac:dyDescent="0.25">
      <c r="A37" s="233" t="s">
        <v>757</v>
      </c>
      <c r="B37" s="500" t="s">
        <v>625</v>
      </c>
      <c r="C37" s="501"/>
      <c r="D37" s="233">
        <v>900</v>
      </c>
      <c r="E37" s="234">
        <v>820</v>
      </c>
      <c r="F37" s="234">
        <v>760</v>
      </c>
      <c r="G37" s="4"/>
      <c r="H37" s="4"/>
    </row>
    <row r="38" spans="1:8" ht="48" outlineLevel="1" thickBot="1" x14ac:dyDescent="0.25">
      <c r="A38" s="233" t="s">
        <v>629</v>
      </c>
      <c r="B38" s="500" t="s">
        <v>624</v>
      </c>
      <c r="C38" s="501"/>
      <c r="D38" s="233">
        <v>1600</v>
      </c>
      <c r="E38" s="234">
        <v>1450</v>
      </c>
      <c r="F38" s="234">
        <v>1300</v>
      </c>
      <c r="G38" s="4"/>
      <c r="H38" s="4"/>
    </row>
    <row r="39" spans="1:8" ht="48" outlineLevel="1" thickBot="1" x14ac:dyDescent="0.25">
      <c r="A39" s="233" t="s">
        <v>628</v>
      </c>
      <c r="B39" s="500" t="s">
        <v>623</v>
      </c>
      <c r="C39" s="501"/>
      <c r="D39" s="233">
        <v>1800</v>
      </c>
      <c r="E39" s="234">
        <v>1750</v>
      </c>
      <c r="F39" s="234">
        <v>1700</v>
      </c>
      <c r="G39" s="4"/>
      <c r="H39" s="4"/>
    </row>
    <row r="40" spans="1:8" ht="48" outlineLevel="1" thickBot="1" x14ac:dyDescent="0.25">
      <c r="A40" s="235" t="s">
        <v>627</v>
      </c>
      <c r="B40" s="500" t="s">
        <v>626</v>
      </c>
      <c r="C40" s="501"/>
      <c r="D40" s="236">
        <v>1600</v>
      </c>
      <c r="E40" s="237">
        <v>1550</v>
      </c>
      <c r="F40" s="237">
        <v>1500</v>
      </c>
      <c r="G40" s="7"/>
      <c r="H40" s="4"/>
    </row>
    <row r="41" spans="1:8" ht="15" x14ac:dyDescent="0.2">
      <c r="A41" s="36"/>
      <c r="B41" s="36"/>
      <c r="C41" s="36"/>
      <c r="D41" s="36"/>
      <c r="E41" s="36"/>
      <c r="F41" s="36"/>
    </row>
    <row r="42" spans="1:8" ht="15.75" x14ac:dyDescent="0.25">
      <c r="A42" s="238" t="s">
        <v>587</v>
      </c>
      <c r="B42" s="14"/>
      <c r="C42" s="14"/>
      <c r="D42" s="14"/>
      <c r="E42" s="14"/>
      <c r="F42" s="14"/>
      <c r="G42" s="4"/>
      <c r="H42" s="4"/>
    </row>
    <row r="43" spans="1:8" ht="15" x14ac:dyDescent="0.2">
      <c r="A43" s="36"/>
      <c r="B43" s="36"/>
      <c r="C43" s="36"/>
      <c r="D43" s="36"/>
      <c r="E43" s="36"/>
      <c r="F43" s="36"/>
    </row>
    <row r="44" spans="1:8" ht="15" customHeight="1" x14ac:dyDescent="0.2">
      <c r="A44" s="239"/>
      <c r="B44" s="239"/>
      <c r="C44" s="239"/>
      <c r="D44" s="239"/>
      <c r="E44" s="239"/>
      <c r="F44" s="36"/>
      <c r="G44" s="4"/>
      <c r="H44" s="4"/>
    </row>
    <row r="45" spans="1:8" ht="15" x14ac:dyDescent="0.2">
      <c r="A45" s="239"/>
      <c r="B45" s="239"/>
      <c r="C45" s="239"/>
      <c r="D45" s="239"/>
      <c r="E45" s="239"/>
      <c r="F45" s="36"/>
      <c r="G45" s="4"/>
      <c r="H45" s="4"/>
    </row>
    <row r="46" spans="1:8" ht="15" customHeight="1" thickBot="1" x14ac:dyDescent="0.3">
      <c r="A46" s="513" t="s">
        <v>483</v>
      </c>
      <c r="B46" s="513"/>
      <c r="C46" s="513"/>
      <c r="D46" s="513"/>
      <c r="E46" s="513"/>
      <c r="F46" s="36"/>
      <c r="G46" s="4"/>
      <c r="H46" s="4"/>
    </row>
    <row r="47" spans="1:8" ht="15" customHeight="1" thickBot="1" x14ac:dyDescent="0.25">
      <c r="A47" s="208"/>
      <c r="B47" s="209"/>
      <c r="C47" s="240" t="s">
        <v>622</v>
      </c>
      <c r="D47" s="241"/>
      <c r="E47" s="242"/>
      <c r="F47" s="36"/>
      <c r="G47" s="4"/>
      <c r="H47" s="4"/>
    </row>
    <row r="48" spans="1:8" ht="32.25" thickBot="1" x14ac:dyDescent="0.25">
      <c r="A48" s="243" t="s">
        <v>621</v>
      </c>
      <c r="B48" s="244" t="s">
        <v>637</v>
      </c>
      <c r="C48" s="244" t="s">
        <v>677</v>
      </c>
      <c r="D48" s="244" t="s">
        <v>762</v>
      </c>
      <c r="E48" s="244" t="s">
        <v>763</v>
      </c>
      <c r="F48" s="36"/>
      <c r="G48" s="4"/>
      <c r="H48" s="4"/>
    </row>
    <row r="49" spans="1:8" ht="15" customHeight="1" x14ac:dyDescent="0.2">
      <c r="A49" s="245" t="s">
        <v>638</v>
      </c>
      <c r="B49" s="246" t="s">
        <v>743</v>
      </c>
      <c r="C49" s="502" t="s">
        <v>33</v>
      </c>
      <c r="D49" s="502" t="s">
        <v>755</v>
      </c>
      <c r="E49" s="502" t="s">
        <v>761</v>
      </c>
      <c r="F49" s="36"/>
      <c r="G49" s="4"/>
      <c r="H49" s="4"/>
    </row>
    <row r="50" spans="1:8" ht="15" customHeight="1" x14ac:dyDescent="0.2">
      <c r="A50" s="247" t="s">
        <v>639</v>
      </c>
      <c r="B50" s="248" t="s">
        <v>744</v>
      </c>
      <c r="C50" s="503"/>
      <c r="D50" s="535"/>
      <c r="E50" s="535"/>
      <c r="F50" s="36"/>
      <c r="G50" s="4"/>
      <c r="H50" s="4"/>
    </row>
    <row r="51" spans="1:8" ht="12.75" customHeight="1" x14ac:dyDescent="0.2">
      <c r="A51" s="247" t="s">
        <v>640</v>
      </c>
      <c r="B51" s="248" t="s">
        <v>745</v>
      </c>
      <c r="C51" s="503"/>
      <c r="D51" s="535"/>
      <c r="E51" s="535"/>
      <c r="F51" s="36"/>
      <c r="G51" s="4"/>
      <c r="H51" s="4"/>
    </row>
    <row r="52" spans="1:8" ht="15" customHeight="1" x14ac:dyDescent="0.2">
      <c r="A52" s="247" t="s">
        <v>641</v>
      </c>
      <c r="B52" s="248" t="s">
        <v>746</v>
      </c>
      <c r="C52" s="503"/>
      <c r="D52" s="535"/>
      <c r="E52" s="535"/>
      <c r="F52" s="36"/>
      <c r="G52" s="4"/>
      <c r="H52" s="4"/>
    </row>
    <row r="53" spans="1:8" ht="12.75" customHeight="1" x14ac:dyDescent="0.2">
      <c r="A53" s="247" t="s">
        <v>642</v>
      </c>
      <c r="B53" s="248" t="s">
        <v>747</v>
      </c>
      <c r="C53" s="503"/>
      <c r="D53" s="535"/>
      <c r="E53" s="535"/>
      <c r="F53" s="36"/>
      <c r="G53" s="4"/>
      <c r="H53" s="4"/>
    </row>
    <row r="54" spans="1:8" ht="15" customHeight="1" x14ac:dyDescent="0.2">
      <c r="A54" s="247" t="s">
        <v>643</v>
      </c>
      <c r="B54" s="248" t="s">
        <v>748</v>
      </c>
      <c r="C54" s="503"/>
      <c r="D54" s="535"/>
      <c r="E54" s="535"/>
      <c r="F54" s="36"/>
      <c r="G54" s="4"/>
      <c r="H54" s="4"/>
    </row>
    <row r="55" spans="1:8" ht="15" customHeight="1" x14ac:dyDescent="0.2">
      <c r="A55" s="247" t="s">
        <v>644</v>
      </c>
      <c r="B55" s="248" t="s">
        <v>749</v>
      </c>
      <c r="C55" s="503"/>
      <c r="D55" s="535"/>
      <c r="E55" s="535"/>
      <c r="F55" s="36"/>
      <c r="G55" s="4"/>
      <c r="H55" s="4"/>
    </row>
    <row r="56" spans="1:8" ht="12.75" customHeight="1" x14ac:dyDescent="0.2">
      <c r="A56" s="247" t="s">
        <v>645</v>
      </c>
      <c r="B56" s="248" t="s">
        <v>750</v>
      </c>
      <c r="C56" s="503"/>
      <c r="D56" s="535"/>
      <c r="E56" s="535"/>
      <c r="F56" s="36"/>
      <c r="G56" s="4"/>
      <c r="H56" s="4"/>
    </row>
    <row r="57" spans="1:8" ht="15" customHeight="1" x14ac:dyDescent="0.2">
      <c r="A57" s="247" t="s">
        <v>646</v>
      </c>
      <c r="B57" s="248" t="s">
        <v>751</v>
      </c>
      <c r="C57" s="503"/>
      <c r="D57" s="535"/>
      <c r="E57" s="535"/>
      <c r="F57" s="36"/>
      <c r="G57" s="4"/>
      <c r="H57" s="4"/>
    </row>
    <row r="58" spans="1:8" ht="15" customHeight="1" x14ac:dyDescent="0.2">
      <c r="A58" s="247" t="s">
        <v>647</v>
      </c>
      <c r="B58" s="248" t="s">
        <v>752</v>
      </c>
      <c r="C58" s="503"/>
      <c r="D58" s="535"/>
      <c r="E58" s="535"/>
      <c r="F58" s="36"/>
      <c r="G58" s="4"/>
      <c r="H58" s="4"/>
    </row>
    <row r="59" spans="1:8" ht="13.5" customHeight="1" thickBot="1" x14ac:dyDescent="0.25">
      <c r="A59" s="249" t="s">
        <v>648</v>
      </c>
      <c r="B59" s="250" t="s">
        <v>753</v>
      </c>
      <c r="C59" s="503"/>
      <c r="D59" s="535"/>
      <c r="E59" s="535"/>
      <c r="F59" s="36"/>
      <c r="G59" s="4"/>
      <c r="H59" s="4"/>
    </row>
    <row r="60" spans="1:8" ht="15" customHeight="1" thickBot="1" x14ac:dyDescent="0.25">
      <c r="A60" s="251" t="s">
        <v>649</v>
      </c>
      <c r="B60" s="252" t="s">
        <v>754</v>
      </c>
      <c r="C60" s="504"/>
      <c r="D60" s="536"/>
      <c r="E60" s="536"/>
      <c r="F60" s="36"/>
      <c r="G60" s="4"/>
      <c r="H60" s="4"/>
    </row>
    <row r="61" spans="1:8" ht="15" customHeight="1" x14ac:dyDescent="0.2">
      <c r="A61" s="239"/>
      <c r="B61" s="239"/>
      <c r="C61" s="239"/>
      <c r="D61" s="239" t="s">
        <v>764</v>
      </c>
      <c r="E61" s="239"/>
      <c r="F61" s="36"/>
      <c r="G61" s="4"/>
      <c r="H61" s="4"/>
    </row>
    <row r="62" spans="1:8" ht="15" x14ac:dyDescent="0.2">
      <c r="A62" s="239"/>
      <c r="B62" s="239"/>
      <c r="C62" s="239"/>
      <c r="D62" s="239"/>
      <c r="E62" s="239"/>
      <c r="F62" s="36"/>
      <c r="G62" s="4"/>
      <c r="H62" s="4"/>
    </row>
    <row r="63" spans="1:8" ht="16.5" thickBot="1" x14ac:dyDescent="0.3">
      <c r="A63" s="11" t="s">
        <v>57</v>
      </c>
      <c r="B63" s="229"/>
      <c r="C63" s="229"/>
      <c r="D63" s="229"/>
      <c r="E63" s="229"/>
      <c r="F63" s="36"/>
      <c r="G63" s="4"/>
      <c r="H63" s="4"/>
    </row>
    <row r="64" spans="1:8" ht="13.5" customHeight="1" outlineLevel="1" thickBot="1" x14ac:dyDescent="0.3">
      <c r="A64" s="253" t="s">
        <v>705</v>
      </c>
      <c r="B64" s="254" t="s">
        <v>704</v>
      </c>
      <c r="C64" s="254" t="s">
        <v>58</v>
      </c>
      <c r="D64" s="255" t="s">
        <v>59</v>
      </c>
      <c r="E64" s="498" t="s">
        <v>61</v>
      </c>
      <c r="F64" s="499"/>
    </row>
    <row r="65" spans="1:8" ht="15.75" outlineLevel="1" x14ac:dyDescent="0.25">
      <c r="A65" s="256" t="s">
        <v>60</v>
      </c>
      <c r="B65" s="257">
        <v>6</v>
      </c>
      <c r="C65" s="257">
        <v>5</v>
      </c>
      <c r="D65" s="257">
        <v>4</v>
      </c>
      <c r="E65" s="435" t="s">
        <v>597</v>
      </c>
      <c r="F65" s="537"/>
    </row>
    <row r="66" spans="1:8" ht="15.75" outlineLevel="1" x14ac:dyDescent="0.25">
      <c r="A66" s="258"/>
      <c r="B66" s="23"/>
      <c r="C66" s="23"/>
      <c r="D66" s="23"/>
      <c r="E66" s="259"/>
      <c r="F66" s="259"/>
    </row>
    <row r="67" spans="1:8" ht="16.5" thickBot="1" x14ac:dyDescent="0.3">
      <c r="A67" s="260" t="s">
        <v>64</v>
      </c>
      <c r="B67" s="260"/>
      <c r="C67" s="260"/>
      <c r="D67" s="260"/>
      <c r="E67" s="261"/>
      <c r="F67" s="261"/>
    </row>
    <row r="68" spans="1:8" ht="16.5" outlineLevel="1" thickBot="1" x14ac:dyDescent="0.3">
      <c r="A68" s="262" t="s">
        <v>705</v>
      </c>
      <c r="B68" s="263" t="s">
        <v>704</v>
      </c>
      <c r="C68" s="264" t="s">
        <v>58</v>
      </c>
      <c r="D68" s="265" t="s">
        <v>59</v>
      </c>
      <c r="E68" s="475"/>
      <c r="F68" s="475"/>
    </row>
    <row r="69" spans="1:8" ht="16.5" thickBot="1" x14ac:dyDescent="0.3">
      <c r="A69" s="256" t="s">
        <v>65</v>
      </c>
      <c r="B69" s="257">
        <v>7</v>
      </c>
      <c r="C69" s="266">
        <v>6</v>
      </c>
      <c r="D69" s="267">
        <v>5</v>
      </c>
      <c r="E69" s="495"/>
      <c r="F69" s="495"/>
    </row>
    <row r="70" spans="1:8" ht="15.75" outlineLevel="1" x14ac:dyDescent="0.25">
      <c r="A70" s="258"/>
      <c r="B70" s="23"/>
      <c r="C70" s="23"/>
      <c r="D70" s="23"/>
      <c r="E70" s="259"/>
      <c r="F70" s="259"/>
    </row>
    <row r="71" spans="1:8" ht="23.25" customHeight="1" thickBot="1" x14ac:dyDescent="0.3">
      <c r="A71" s="268" t="s">
        <v>409</v>
      </c>
      <c r="B71" s="260"/>
      <c r="C71" s="260"/>
      <c r="D71" s="260"/>
      <c r="E71" s="261"/>
      <c r="F71" s="261"/>
    </row>
    <row r="72" spans="1:8" ht="16.5" outlineLevel="1" thickBot="1" x14ac:dyDescent="0.3">
      <c r="A72" s="262" t="s">
        <v>705</v>
      </c>
      <c r="B72" s="263" t="s">
        <v>704</v>
      </c>
      <c r="C72" s="264" t="s">
        <v>58</v>
      </c>
      <c r="D72" s="265" t="s">
        <v>59</v>
      </c>
      <c r="E72" s="475"/>
      <c r="F72" s="475"/>
    </row>
    <row r="73" spans="1:8" ht="16.5" thickBot="1" x14ac:dyDescent="0.3">
      <c r="A73" s="256" t="s">
        <v>65</v>
      </c>
      <c r="B73" s="257">
        <v>20</v>
      </c>
      <c r="C73" s="266">
        <v>15</v>
      </c>
      <c r="D73" s="267">
        <v>12</v>
      </c>
      <c r="E73" s="495"/>
      <c r="F73" s="495"/>
    </row>
    <row r="74" spans="1:8" ht="15.75" outlineLevel="1" x14ac:dyDescent="0.25">
      <c r="A74" s="258"/>
      <c r="B74" s="23"/>
      <c r="C74" s="23"/>
      <c r="D74" s="23"/>
      <c r="E74" s="259"/>
      <c r="F74" s="259"/>
    </row>
    <row r="75" spans="1:8" ht="16.5" thickBot="1" x14ac:dyDescent="0.3">
      <c r="A75" s="513" t="s">
        <v>650</v>
      </c>
      <c r="B75" s="513"/>
      <c r="C75" s="513"/>
      <c r="D75" s="513"/>
      <c r="E75" s="513"/>
      <c r="F75" s="229"/>
      <c r="G75" s="8"/>
      <c r="H75" s="4"/>
    </row>
    <row r="76" spans="1:8" ht="13.5" customHeight="1" outlineLevel="1" thickBot="1" x14ac:dyDescent="0.25">
      <c r="A76" s="496" t="s">
        <v>621</v>
      </c>
      <c r="B76" s="496" t="s">
        <v>634</v>
      </c>
      <c r="C76" s="514" t="s">
        <v>651</v>
      </c>
      <c r="D76" s="515"/>
      <c r="E76" s="515"/>
      <c r="F76" s="516"/>
      <c r="G76" s="15"/>
      <c r="H76" s="4"/>
    </row>
    <row r="77" spans="1:8" ht="32.25" outlineLevel="1" thickBot="1" x14ac:dyDescent="0.25">
      <c r="A77" s="497"/>
      <c r="B77" s="497"/>
      <c r="C77" s="269" t="s">
        <v>596</v>
      </c>
      <c r="D77" s="269" t="s">
        <v>652</v>
      </c>
      <c r="E77" s="269" t="s">
        <v>653</v>
      </c>
      <c r="F77" s="269" t="s">
        <v>654</v>
      </c>
      <c r="G77" s="4"/>
    </row>
    <row r="78" spans="1:8" ht="30.75" outlineLevel="1" thickBot="1" x14ac:dyDescent="0.25">
      <c r="A78" s="270" t="s">
        <v>370</v>
      </c>
      <c r="B78" s="271" t="s">
        <v>655</v>
      </c>
      <c r="C78" s="272">
        <v>15</v>
      </c>
      <c r="D78" s="273">
        <v>10</v>
      </c>
      <c r="E78" s="273">
        <v>8</v>
      </c>
      <c r="F78" s="221" t="s">
        <v>662</v>
      </c>
      <c r="G78" s="4"/>
    </row>
    <row r="79" spans="1:8" ht="30.75" outlineLevel="1" thickBot="1" x14ac:dyDescent="0.25">
      <c r="A79" s="270" t="s">
        <v>370</v>
      </c>
      <c r="B79" s="271" t="s">
        <v>655</v>
      </c>
      <c r="C79" s="272">
        <v>15</v>
      </c>
      <c r="D79" s="273">
        <v>10</v>
      </c>
      <c r="E79" s="273">
        <v>8</v>
      </c>
      <c r="F79" s="221" t="s">
        <v>662</v>
      </c>
      <c r="G79" s="4"/>
    </row>
    <row r="80" spans="1:8" ht="30.75" outlineLevel="1" thickBot="1" x14ac:dyDescent="0.25">
      <c r="A80" s="274" t="s">
        <v>656</v>
      </c>
      <c r="B80" s="275" t="s">
        <v>655</v>
      </c>
      <c r="C80" s="272">
        <v>25</v>
      </c>
      <c r="D80" s="273">
        <v>20</v>
      </c>
      <c r="E80" s="276">
        <v>15</v>
      </c>
      <c r="F80" s="221" t="s">
        <v>662</v>
      </c>
      <c r="G80" s="4"/>
    </row>
    <row r="81" spans="1:8" ht="31.5" outlineLevel="1" thickBot="1" x14ac:dyDescent="0.25">
      <c r="A81" s="277" t="s">
        <v>742</v>
      </c>
      <c r="B81" s="278" t="s">
        <v>657</v>
      </c>
      <c r="C81" s="272">
        <v>25</v>
      </c>
      <c r="D81" s="279">
        <v>20</v>
      </c>
      <c r="E81" s="279">
        <v>15</v>
      </c>
      <c r="F81" s="221" t="s">
        <v>662</v>
      </c>
      <c r="G81" s="4"/>
    </row>
    <row r="82" spans="1:8" ht="15" x14ac:dyDescent="0.2">
      <c r="A82" s="280"/>
      <c r="B82" s="239"/>
      <c r="C82" s="239"/>
      <c r="D82" s="239"/>
      <c r="E82" s="239"/>
      <c r="F82" s="239"/>
      <c r="G82" s="2"/>
      <c r="H82" s="4"/>
    </row>
    <row r="83" spans="1:8" ht="16.5" thickBot="1" x14ac:dyDescent="0.25">
      <c r="A83" s="281" t="s">
        <v>658</v>
      </c>
      <c r="B83" s="282"/>
      <c r="C83" s="282"/>
      <c r="D83" s="282"/>
      <c r="E83" s="282"/>
      <c r="F83" s="283"/>
      <c r="G83" s="3"/>
      <c r="H83" s="4"/>
    </row>
    <row r="84" spans="1:8" ht="32.25" outlineLevel="1" thickBot="1" x14ac:dyDescent="0.25">
      <c r="A84" s="284" t="s">
        <v>621</v>
      </c>
      <c r="B84" s="285" t="s">
        <v>659</v>
      </c>
      <c r="C84" s="285">
        <v>500</v>
      </c>
      <c r="D84" s="285">
        <v>1000</v>
      </c>
      <c r="E84" s="286" t="s">
        <v>660</v>
      </c>
      <c r="F84" s="283"/>
      <c r="G84" s="3"/>
      <c r="H84" s="4"/>
    </row>
    <row r="85" spans="1:8" ht="30.75" outlineLevel="1" thickBot="1" x14ac:dyDescent="0.25">
      <c r="A85" s="287" t="s">
        <v>661</v>
      </c>
      <c r="B85" s="288">
        <v>670</v>
      </c>
      <c r="C85" s="288">
        <v>255</v>
      </c>
      <c r="D85" s="288">
        <v>245</v>
      </c>
      <c r="E85" s="221" t="s">
        <v>662</v>
      </c>
      <c r="F85" s="283"/>
      <c r="G85" s="3"/>
      <c r="H85" s="4"/>
    </row>
    <row r="86" spans="1:8" ht="30.75" outlineLevel="1" thickBot="1" x14ac:dyDescent="0.25">
      <c r="A86" s="289" t="s">
        <v>579</v>
      </c>
      <c r="B86" s="288" t="s">
        <v>34</v>
      </c>
      <c r="C86" s="288">
        <v>210</v>
      </c>
      <c r="D86" s="239">
        <v>200</v>
      </c>
      <c r="E86" s="221" t="s">
        <v>662</v>
      </c>
      <c r="F86" s="283"/>
      <c r="G86" s="3"/>
      <c r="H86" s="4"/>
    </row>
    <row r="87" spans="1:8" ht="30.75" outlineLevel="1" thickBot="1" x14ac:dyDescent="0.25">
      <c r="A87" s="289" t="s">
        <v>663</v>
      </c>
      <c r="B87" s="288">
        <v>340</v>
      </c>
      <c r="C87" s="239">
        <v>330</v>
      </c>
      <c r="D87" s="288">
        <v>315</v>
      </c>
      <c r="E87" s="244" t="s">
        <v>662</v>
      </c>
      <c r="F87" s="283"/>
      <c r="G87" s="3"/>
      <c r="H87" s="4"/>
    </row>
    <row r="88" spans="1:8" ht="15.75" customHeight="1" x14ac:dyDescent="0.2">
      <c r="A88" s="505" t="s">
        <v>586</v>
      </c>
      <c r="B88" s="505"/>
      <c r="C88" s="505"/>
      <c r="D88" s="505"/>
      <c r="E88" s="505"/>
      <c r="F88" s="290"/>
      <c r="G88" s="3"/>
      <c r="H88" s="4"/>
    </row>
    <row r="89" spans="1:8" ht="16.5" thickBot="1" x14ac:dyDescent="0.25">
      <c r="A89" s="280"/>
      <c r="B89" s="239"/>
      <c r="C89" s="239"/>
      <c r="D89" s="239"/>
      <c r="E89" s="291"/>
      <c r="F89" s="283"/>
      <c r="G89" s="3"/>
      <c r="H89" s="4"/>
    </row>
    <row r="90" spans="1:8" ht="16.5" thickBot="1" x14ac:dyDescent="0.3">
      <c r="A90" s="292" t="s">
        <v>90</v>
      </c>
      <c r="B90" s="293"/>
      <c r="C90" s="294"/>
      <c r="D90" s="295" t="s">
        <v>665</v>
      </c>
      <c r="E90" s="296" t="s">
        <v>666</v>
      </c>
      <c r="F90" s="297" t="s">
        <v>667</v>
      </c>
      <c r="G90" s="4"/>
      <c r="H90" s="4"/>
    </row>
    <row r="91" spans="1:8" ht="16.5" outlineLevel="1" thickBot="1" x14ac:dyDescent="0.3">
      <c r="A91" s="544" t="s">
        <v>669</v>
      </c>
      <c r="B91" s="545"/>
      <c r="C91" s="298" t="s">
        <v>668</v>
      </c>
      <c r="D91" s="299">
        <v>20</v>
      </c>
      <c r="E91" s="299">
        <v>18</v>
      </c>
      <c r="F91" s="299">
        <v>16</v>
      </c>
      <c r="G91" s="4"/>
      <c r="H91" s="4"/>
    </row>
    <row r="92" spans="1:8" ht="16.5" outlineLevel="1" thickBot="1" x14ac:dyDescent="0.3">
      <c r="A92" s="542" t="s">
        <v>670</v>
      </c>
      <c r="B92" s="543"/>
      <c r="C92" s="298" t="s">
        <v>668</v>
      </c>
      <c r="D92" s="300">
        <v>22</v>
      </c>
      <c r="E92" s="300">
        <v>20</v>
      </c>
      <c r="F92" s="300">
        <v>18</v>
      </c>
      <c r="G92" s="4"/>
      <c r="H92" s="4"/>
    </row>
    <row r="93" spans="1:8" ht="16.5" outlineLevel="1" thickBot="1" x14ac:dyDescent="0.3">
      <c r="A93" s="542" t="s">
        <v>671</v>
      </c>
      <c r="B93" s="543"/>
      <c r="C93" s="298" t="s">
        <v>668</v>
      </c>
      <c r="D93" s="300">
        <v>24</v>
      </c>
      <c r="E93" s="300">
        <v>22</v>
      </c>
      <c r="F93" s="300">
        <v>20</v>
      </c>
      <c r="G93" s="4"/>
      <c r="H93" s="4"/>
    </row>
    <row r="94" spans="1:8" ht="16.5" outlineLevel="1" thickBot="1" x14ac:dyDescent="0.3">
      <c r="A94" s="542" t="s">
        <v>672</v>
      </c>
      <c r="B94" s="543"/>
      <c r="C94" s="298" t="s">
        <v>668</v>
      </c>
      <c r="D94" s="300">
        <v>27</v>
      </c>
      <c r="E94" s="300">
        <v>25</v>
      </c>
      <c r="F94" s="300">
        <v>23</v>
      </c>
      <c r="G94" s="4"/>
      <c r="H94" s="4"/>
    </row>
    <row r="95" spans="1:8" ht="16.5" customHeight="1" outlineLevel="1" thickBot="1" x14ac:dyDescent="0.3">
      <c r="A95" s="546" t="s">
        <v>673</v>
      </c>
      <c r="B95" s="547"/>
      <c r="C95" s="298" t="s">
        <v>668</v>
      </c>
      <c r="D95" s="301">
        <v>30</v>
      </c>
      <c r="E95" s="301">
        <v>28</v>
      </c>
      <c r="F95" s="301">
        <v>19</v>
      </c>
      <c r="G95" s="4"/>
    </row>
    <row r="96" spans="1:8" ht="16.5" outlineLevel="1" thickBot="1" x14ac:dyDescent="0.3">
      <c r="A96" s="540" t="s">
        <v>99</v>
      </c>
      <c r="B96" s="541"/>
      <c r="C96" s="298" t="s">
        <v>668</v>
      </c>
      <c r="D96" s="301">
        <v>35</v>
      </c>
      <c r="E96" s="301">
        <v>32</v>
      </c>
      <c r="F96" s="301">
        <v>30</v>
      </c>
      <c r="G96" s="4"/>
    </row>
    <row r="97" spans="1:8" ht="16.5" outlineLevel="1" thickBot="1" x14ac:dyDescent="0.3">
      <c r="A97" s="540" t="s">
        <v>100</v>
      </c>
      <c r="B97" s="541"/>
      <c r="C97" s="298" t="s">
        <v>668</v>
      </c>
      <c r="D97" s="301">
        <v>70</v>
      </c>
      <c r="E97" s="301">
        <v>65</v>
      </c>
      <c r="F97" s="301">
        <v>60</v>
      </c>
      <c r="G97" s="4"/>
    </row>
    <row r="98" spans="1:8" ht="16.5" thickBot="1" x14ac:dyDescent="0.3">
      <c r="A98" s="292" t="s">
        <v>91</v>
      </c>
      <c r="B98" s="293"/>
      <c r="C98" s="294"/>
      <c r="D98" s="295" t="s">
        <v>665</v>
      </c>
      <c r="E98" s="296" t="s">
        <v>666</v>
      </c>
      <c r="F98" s="297" t="s">
        <v>667</v>
      </c>
      <c r="G98" s="4"/>
      <c r="H98" s="4"/>
    </row>
    <row r="99" spans="1:8" ht="16.5" outlineLevel="1" thickBot="1" x14ac:dyDescent="0.3">
      <c r="A99" s="544" t="s">
        <v>669</v>
      </c>
      <c r="B99" s="545"/>
      <c r="C99" s="298" t="s">
        <v>668</v>
      </c>
      <c r="D99" s="299">
        <v>20.5</v>
      </c>
      <c r="E99" s="299">
        <v>18.5</v>
      </c>
      <c r="F99" s="299">
        <v>16.5</v>
      </c>
      <c r="G99" s="4"/>
      <c r="H99" s="4"/>
    </row>
    <row r="100" spans="1:8" ht="16.5" outlineLevel="1" thickBot="1" x14ac:dyDescent="0.3">
      <c r="A100" s="542" t="s">
        <v>670</v>
      </c>
      <c r="B100" s="543"/>
      <c r="C100" s="298" t="s">
        <v>668</v>
      </c>
      <c r="D100" s="300">
        <v>22.5</v>
      </c>
      <c r="E100" s="300">
        <v>20.5</v>
      </c>
      <c r="F100" s="300">
        <v>18.5</v>
      </c>
      <c r="G100" s="4"/>
      <c r="H100" s="4"/>
    </row>
    <row r="101" spans="1:8" ht="16.5" outlineLevel="1" thickBot="1" x14ac:dyDescent="0.3">
      <c r="A101" s="542" t="s">
        <v>671</v>
      </c>
      <c r="B101" s="543"/>
      <c r="C101" s="298" t="s">
        <v>668</v>
      </c>
      <c r="D101" s="300">
        <v>25</v>
      </c>
      <c r="E101" s="300">
        <v>23</v>
      </c>
      <c r="F101" s="300">
        <v>21</v>
      </c>
      <c r="G101" s="4"/>
      <c r="H101" s="4"/>
    </row>
    <row r="102" spans="1:8" ht="16.5" outlineLevel="1" thickBot="1" x14ac:dyDescent="0.3">
      <c r="A102" s="542" t="s">
        <v>672</v>
      </c>
      <c r="B102" s="543"/>
      <c r="C102" s="298" t="s">
        <v>668</v>
      </c>
      <c r="D102" s="300">
        <v>28</v>
      </c>
      <c r="E102" s="300">
        <v>26</v>
      </c>
      <c r="F102" s="300">
        <v>24</v>
      </c>
      <c r="G102" s="4"/>
      <c r="H102" s="4"/>
    </row>
    <row r="103" spans="1:8" ht="16.5" outlineLevel="1" thickBot="1" x14ac:dyDescent="0.3">
      <c r="A103" s="546" t="s">
        <v>673</v>
      </c>
      <c r="B103" s="547"/>
      <c r="C103" s="298" t="s">
        <v>668</v>
      </c>
      <c r="D103" s="301">
        <v>31</v>
      </c>
      <c r="E103" s="301">
        <v>29</v>
      </c>
      <c r="F103" s="301">
        <v>27</v>
      </c>
      <c r="G103" s="4"/>
    </row>
    <row r="104" spans="1:8" ht="16.5" outlineLevel="1" thickBot="1" x14ac:dyDescent="0.3">
      <c r="A104" s="540" t="s">
        <v>101</v>
      </c>
      <c r="B104" s="541"/>
      <c r="C104" s="298" t="s">
        <v>668</v>
      </c>
      <c r="D104" s="301">
        <v>37</v>
      </c>
      <c r="E104" s="301">
        <v>34</v>
      </c>
      <c r="F104" s="301">
        <v>32</v>
      </c>
      <c r="G104" s="4"/>
    </row>
    <row r="105" spans="1:8" ht="16.5" outlineLevel="1" thickBot="1" x14ac:dyDescent="0.3">
      <c r="A105" s="540" t="s">
        <v>102</v>
      </c>
      <c r="B105" s="541"/>
      <c r="C105" s="298" t="s">
        <v>668</v>
      </c>
      <c r="D105" s="301">
        <v>70</v>
      </c>
      <c r="E105" s="301">
        <v>65</v>
      </c>
      <c r="F105" s="301">
        <v>60</v>
      </c>
      <c r="G105" s="4"/>
    </row>
    <row r="106" spans="1:8" ht="16.5" thickBot="1" x14ac:dyDescent="0.3">
      <c r="A106" s="538" t="s">
        <v>578</v>
      </c>
      <c r="B106" s="539"/>
      <c r="C106" s="302" t="s">
        <v>674</v>
      </c>
      <c r="D106" s="303" t="s">
        <v>62</v>
      </c>
      <c r="E106" s="304" t="s">
        <v>58</v>
      </c>
      <c r="F106" s="305" t="s">
        <v>63</v>
      </c>
      <c r="G106" s="12"/>
      <c r="H106" s="4"/>
    </row>
    <row r="107" spans="1:8" ht="16.5" outlineLevel="1" thickBot="1" x14ac:dyDescent="0.3">
      <c r="A107" s="306" t="s">
        <v>675</v>
      </c>
      <c r="B107" s="307"/>
      <c r="C107" s="308">
        <v>500</v>
      </c>
      <c r="D107" s="267">
        <v>4</v>
      </c>
      <c r="E107" s="309">
        <v>3.5</v>
      </c>
      <c r="F107" s="310">
        <v>3</v>
      </c>
      <c r="G107" s="4"/>
      <c r="H107" s="4"/>
    </row>
    <row r="108" spans="1:8" ht="16.5" outlineLevel="1" thickBot="1" x14ac:dyDescent="0.3">
      <c r="A108" s="311" t="s">
        <v>676</v>
      </c>
      <c r="B108" s="312"/>
      <c r="C108" s="308">
        <v>150</v>
      </c>
      <c r="D108" s="170">
        <v>5</v>
      </c>
      <c r="E108" s="267">
        <v>4.5</v>
      </c>
      <c r="F108" s="172">
        <v>4</v>
      </c>
      <c r="G108" s="4"/>
      <c r="H108" s="4"/>
    </row>
    <row r="109" spans="1:8" ht="16.5" outlineLevel="1" thickBot="1" x14ac:dyDescent="0.3">
      <c r="A109" s="306" t="s">
        <v>678</v>
      </c>
      <c r="B109" s="307"/>
      <c r="C109" s="308">
        <v>200</v>
      </c>
      <c r="D109" s="267">
        <v>5</v>
      </c>
      <c r="E109" s="267">
        <v>4.5</v>
      </c>
      <c r="F109" s="172">
        <v>4</v>
      </c>
      <c r="G109" s="4"/>
      <c r="H109" s="4"/>
    </row>
    <row r="110" spans="1:8" ht="16.5" outlineLevel="1" thickBot="1" x14ac:dyDescent="0.3">
      <c r="A110" s="311" t="s">
        <v>679</v>
      </c>
      <c r="B110" s="312"/>
      <c r="C110" s="308">
        <v>120</v>
      </c>
      <c r="D110" s="313">
        <v>6</v>
      </c>
      <c r="E110" s="314">
        <v>5.5</v>
      </c>
      <c r="F110" s="310">
        <v>4.5</v>
      </c>
      <c r="G110" s="4"/>
      <c r="H110" s="4"/>
    </row>
    <row r="111" spans="1:8" ht="16.5" outlineLevel="1" thickBot="1" x14ac:dyDescent="0.3">
      <c r="A111" s="315" t="s">
        <v>680</v>
      </c>
      <c r="B111" s="209"/>
      <c r="C111" s="267">
        <v>120</v>
      </c>
      <c r="D111" s="163">
        <v>6</v>
      </c>
      <c r="E111" s="267">
        <v>5.5</v>
      </c>
      <c r="F111" s="164">
        <v>4.5</v>
      </c>
      <c r="G111" s="4"/>
      <c r="H111" s="4"/>
    </row>
    <row r="112" spans="1:8" ht="15.75" thickBot="1" x14ac:dyDescent="0.25">
      <c r="A112" s="209" t="s">
        <v>69</v>
      </c>
      <c r="B112" s="316"/>
      <c r="C112" s="267">
        <v>250</v>
      </c>
      <c r="D112" s="267">
        <v>4.5</v>
      </c>
      <c r="E112" s="267">
        <v>3.5</v>
      </c>
      <c r="F112" s="172">
        <v>3.3</v>
      </c>
      <c r="G112" s="4"/>
      <c r="H112" s="4"/>
    </row>
    <row r="113" spans="1:12" ht="15.75" x14ac:dyDescent="0.25">
      <c r="A113" s="317"/>
      <c r="B113" s="207"/>
      <c r="C113" s="207"/>
      <c r="D113" s="207"/>
      <c r="E113" s="207"/>
      <c r="F113" s="207"/>
      <c r="G113" s="4"/>
      <c r="H113" s="4"/>
    </row>
    <row r="114" spans="1:12" ht="25.5" customHeight="1" thickBot="1" x14ac:dyDescent="0.3">
      <c r="A114" s="318" t="s">
        <v>687</v>
      </c>
      <c r="B114" s="319"/>
      <c r="C114" s="319"/>
      <c r="D114" s="229"/>
      <c r="E114" s="229"/>
      <c r="F114" s="36"/>
      <c r="G114" s="4"/>
      <c r="H114" s="4"/>
    </row>
    <row r="115" spans="1:12" ht="13.5" customHeight="1" outlineLevel="1" thickBot="1" x14ac:dyDescent="0.25">
      <c r="A115" s="548" t="s">
        <v>621</v>
      </c>
      <c r="B115" s="548" t="s">
        <v>686</v>
      </c>
      <c r="C115" s="550" t="s">
        <v>685</v>
      </c>
      <c r="D115" s="551"/>
      <c r="E115" s="552"/>
      <c r="F115" s="36"/>
      <c r="G115" s="4"/>
      <c r="H115" s="4"/>
      <c r="L115" s="44"/>
    </row>
    <row r="116" spans="1:12" ht="32.25" outlineLevel="1" thickBot="1" x14ac:dyDescent="0.25">
      <c r="A116" s="549"/>
      <c r="B116" s="549"/>
      <c r="C116" s="320" t="s">
        <v>684</v>
      </c>
      <c r="D116" s="320" t="s">
        <v>683</v>
      </c>
      <c r="E116" s="320" t="s">
        <v>682</v>
      </c>
      <c r="F116" s="36"/>
      <c r="G116" s="4"/>
      <c r="H116" s="4"/>
    </row>
    <row r="117" spans="1:12" ht="63.75" outlineLevel="1" thickBot="1" x14ac:dyDescent="0.25">
      <c r="A117" s="321" t="s">
        <v>368</v>
      </c>
      <c r="B117" s="322">
        <v>100</v>
      </c>
      <c r="C117" s="323">
        <v>30</v>
      </c>
      <c r="D117" s="324">
        <v>25</v>
      </c>
      <c r="E117" s="325">
        <v>20</v>
      </c>
      <c r="F117" s="36"/>
      <c r="G117" s="4"/>
      <c r="H117" s="4"/>
    </row>
    <row r="118" spans="1:12" ht="36.75" customHeight="1" thickBot="1" x14ac:dyDescent="0.3">
      <c r="A118" s="326" t="s">
        <v>369</v>
      </c>
      <c r="B118" s="21">
        <v>300</v>
      </c>
      <c r="C118" s="21">
        <v>60</v>
      </c>
      <c r="D118" s="21">
        <v>55</v>
      </c>
      <c r="E118" s="327">
        <v>50</v>
      </c>
      <c r="F118" s="207"/>
      <c r="G118" s="4"/>
      <c r="H118" s="4"/>
    </row>
    <row r="119" spans="1:12" ht="15" x14ac:dyDescent="0.2">
      <c r="A119" s="36"/>
      <c r="B119" s="36"/>
      <c r="C119" s="36"/>
      <c r="D119" s="36"/>
      <c r="E119" s="36"/>
      <c r="F119" s="36"/>
      <c r="G119" s="4"/>
      <c r="H119" s="4"/>
    </row>
    <row r="120" spans="1:12" ht="15" x14ac:dyDescent="0.2">
      <c r="A120" s="36"/>
      <c r="B120" s="36"/>
      <c r="C120" s="36"/>
      <c r="D120" s="36"/>
      <c r="E120" s="36"/>
      <c r="F120" s="36"/>
      <c r="G120" s="4"/>
    </row>
    <row r="121" spans="1:12" ht="15" x14ac:dyDescent="0.2">
      <c r="A121" s="36"/>
      <c r="B121" s="36"/>
      <c r="C121" s="36"/>
      <c r="D121" s="36"/>
      <c r="E121" s="36"/>
      <c r="F121" s="36"/>
      <c r="G121" s="4"/>
    </row>
    <row r="122" spans="1:12" ht="15.75" thickBot="1" x14ac:dyDescent="0.25">
      <c r="A122" s="36"/>
      <c r="B122" s="36"/>
      <c r="C122" s="36"/>
      <c r="D122" s="36"/>
      <c r="E122" s="36"/>
      <c r="F122" s="36"/>
    </row>
    <row r="123" spans="1:12" ht="43.5" customHeight="1" thickBot="1" x14ac:dyDescent="0.25">
      <c r="A123" s="554" t="s">
        <v>571</v>
      </c>
      <c r="B123" s="555"/>
      <c r="C123" s="328" t="s">
        <v>363</v>
      </c>
      <c r="D123" s="329" t="s">
        <v>570</v>
      </c>
      <c r="E123" s="329" t="s">
        <v>630</v>
      </c>
      <c r="F123" s="330" t="s">
        <v>682</v>
      </c>
    </row>
    <row r="124" spans="1:12" ht="16.5" thickBot="1" x14ac:dyDescent="0.3">
      <c r="A124" s="331" t="s">
        <v>365</v>
      </c>
      <c r="B124" s="331"/>
      <c r="C124" s="332" t="s">
        <v>572</v>
      </c>
      <c r="D124" s="332">
        <v>5</v>
      </c>
      <c r="E124" s="333">
        <v>3.5</v>
      </c>
      <c r="F124" s="129" t="s">
        <v>711</v>
      </c>
      <c r="G124" s="4"/>
    </row>
    <row r="125" spans="1:12" ht="15.75" thickBot="1" x14ac:dyDescent="0.25">
      <c r="A125" s="334"/>
      <c r="B125" s="335"/>
      <c r="C125" s="335"/>
      <c r="D125" s="335"/>
      <c r="E125" s="335"/>
      <c r="F125" s="336"/>
      <c r="G125" s="4"/>
      <c r="H125" s="4"/>
    </row>
    <row r="126" spans="1:12" ht="13.5" customHeight="1" thickBot="1" x14ac:dyDescent="0.3">
      <c r="A126" s="473" t="s">
        <v>364</v>
      </c>
      <c r="B126" s="474"/>
      <c r="C126" s="130" t="s">
        <v>572</v>
      </c>
      <c r="D126" s="130">
        <v>2.5</v>
      </c>
      <c r="E126" s="130">
        <v>2</v>
      </c>
      <c r="F126" s="337" t="s">
        <v>711</v>
      </c>
      <c r="G126" s="4"/>
      <c r="H126" s="4"/>
    </row>
    <row r="127" spans="1:12" ht="15" x14ac:dyDescent="0.2">
      <c r="A127" s="36"/>
      <c r="B127" s="36"/>
      <c r="C127" s="36"/>
      <c r="D127" s="36"/>
      <c r="E127" s="36"/>
      <c r="F127" s="36"/>
      <c r="G127" s="4"/>
      <c r="H127" s="4"/>
    </row>
    <row r="128" spans="1:12" ht="16.5" thickBot="1" x14ac:dyDescent="0.3">
      <c r="A128" s="43" t="s">
        <v>592</v>
      </c>
      <c r="B128" s="36"/>
      <c r="C128" s="36"/>
      <c r="D128" s="36"/>
      <c r="E128" s="36"/>
      <c r="F128" s="36"/>
      <c r="G128" s="4"/>
      <c r="H128" s="4"/>
    </row>
    <row r="129" spans="1:10" ht="16.5" outlineLevel="1" thickBot="1" x14ac:dyDescent="0.3">
      <c r="A129" s="338" t="s">
        <v>705</v>
      </c>
      <c r="B129" s="295" t="s">
        <v>704</v>
      </c>
      <c r="C129" s="296" t="s">
        <v>689</v>
      </c>
      <c r="D129" s="339" t="s">
        <v>688</v>
      </c>
      <c r="E129" s="157"/>
      <c r="F129" s="157"/>
      <c r="G129" s="16"/>
      <c r="H129" s="10"/>
      <c r="I129" s="1"/>
      <c r="J129" s="1"/>
    </row>
    <row r="130" spans="1:10" ht="26.25" customHeight="1" outlineLevel="1" thickBot="1" x14ac:dyDescent="0.25">
      <c r="A130" s="340" t="s">
        <v>593</v>
      </c>
      <c r="B130" s="341">
        <v>29.5</v>
      </c>
      <c r="C130" s="341">
        <v>25.3</v>
      </c>
      <c r="D130" s="342" t="s">
        <v>597</v>
      </c>
      <c r="E130" s="157"/>
      <c r="F130" s="343"/>
      <c r="G130" s="27"/>
      <c r="H130" s="30"/>
      <c r="I130" s="1"/>
      <c r="J130" s="1"/>
    </row>
    <row r="131" spans="1:10" ht="36" customHeight="1" outlineLevel="1" thickBot="1" x14ac:dyDescent="0.25">
      <c r="A131" s="344" t="s">
        <v>594</v>
      </c>
      <c r="B131" s="314">
        <v>100</v>
      </c>
      <c r="C131" s="314">
        <v>80</v>
      </c>
      <c r="D131" s="345" t="s">
        <v>597</v>
      </c>
      <c r="E131" s="157"/>
      <c r="F131" s="343"/>
      <c r="G131" s="27"/>
      <c r="H131" s="30"/>
      <c r="I131" s="1"/>
      <c r="J131" s="1"/>
    </row>
    <row r="132" spans="1:10" ht="29.25" customHeight="1" outlineLevel="1" thickBot="1" x14ac:dyDescent="0.25">
      <c r="A132" s="344" t="s">
        <v>595</v>
      </c>
      <c r="B132" s="314">
        <v>75</v>
      </c>
      <c r="C132" s="314">
        <v>60</v>
      </c>
      <c r="D132" s="345" t="s">
        <v>597</v>
      </c>
      <c r="E132" s="157"/>
      <c r="F132" s="346"/>
      <c r="G132" s="30"/>
      <c r="H132" s="30"/>
      <c r="I132" s="1"/>
      <c r="J132" s="1"/>
    </row>
    <row r="133" spans="1:10" ht="15.75" thickBot="1" x14ac:dyDescent="0.25">
      <c r="A133" s="36"/>
      <c r="B133" s="36"/>
      <c r="C133" s="36"/>
      <c r="D133" s="36"/>
      <c r="E133" s="36"/>
      <c r="F133" s="36"/>
    </row>
    <row r="134" spans="1:10" ht="16.5" outlineLevel="1" thickBot="1" x14ac:dyDescent="0.25">
      <c r="A134" s="520" t="s">
        <v>718</v>
      </c>
      <c r="B134" s="521"/>
      <c r="C134" s="521"/>
      <c r="D134" s="522"/>
      <c r="E134" s="36"/>
      <c r="F134" s="36"/>
      <c r="G134" s="4"/>
    </row>
    <row r="135" spans="1:10" ht="12.75" customHeight="1" outlineLevel="1" x14ac:dyDescent="0.25">
      <c r="A135" s="456" t="s">
        <v>714</v>
      </c>
      <c r="B135" s="530" t="s">
        <v>713</v>
      </c>
      <c r="C135" s="531"/>
      <c r="D135" s="347">
        <v>32</v>
      </c>
      <c r="E135" s="36"/>
      <c r="F135" s="36"/>
      <c r="G135" s="4"/>
    </row>
    <row r="136" spans="1:10" ht="13.5" customHeight="1" outlineLevel="1" thickBot="1" x14ac:dyDescent="0.3">
      <c r="A136" s="457"/>
      <c r="B136" s="528" t="s">
        <v>717</v>
      </c>
      <c r="C136" s="529"/>
      <c r="D136" s="348" t="s">
        <v>662</v>
      </c>
      <c r="E136" s="36"/>
      <c r="F136" s="36"/>
      <c r="G136" s="4"/>
    </row>
    <row r="137" spans="1:10" ht="16.5" outlineLevel="1" thickBot="1" x14ac:dyDescent="0.25">
      <c r="A137" s="520" t="s">
        <v>716</v>
      </c>
      <c r="B137" s="521"/>
      <c r="C137" s="521"/>
      <c r="D137" s="522"/>
      <c r="E137" s="36"/>
      <c r="F137" s="36"/>
      <c r="G137" s="4"/>
    </row>
    <row r="138" spans="1:10" ht="12.75" customHeight="1" outlineLevel="1" x14ac:dyDescent="0.25">
      <c r="A138" s="456" t="s">
        <v>714</v>
      </c>
      <c r="B138" s="530" t="s">
        <v>713</v>
      </c>
      <c r="C138" s="531"/>
      <c r="D138" s="347">
        <v>35</v>
      </c>
      <c r="E138" s="36"/>
      <c r="F138" s="36"/>
      <c r="G138" s="4"/>
      <c r="H138" s="10"/>
    </row>
    <row r="139" spans="1:10" ht="13.5" customHeight="1" outlineLevel="1" thickBot="1" x14ac:dyDescent="0.3">
      <c r="A139" s="457"/>
      <c r="B139" s="528" t="s">
        <v>712</v>
      </c>
      <c r="C139" s="529"/>
      <c r="D139" s="348" t="s">
        <v>662</v>
      </c>
      <c r="E139" s="36"/>
      <c r="F139" s="36"/>
      <c r="G139" s="4"/>
      <c r="H139" s="1"/>
    </row>
    <row r="140" spans="1:10" ht="16.5" thickBot="1" x14ac:dyDescent="0.25">
      <c r="A140" s="520" t="s">
        <v>715</v>
      </c>
      <c r="B140" s="521"/>
      <c r="C140" s="521"/>
      <c r="D140" s="522"/>
      <c r="E140" s="36"/>
      <c r="F140" s="36"/>
      <c r="G140" s="4"/>
      <c r="H140" s="1"/>
    </row>
    <row r="141" spans="1:10" ht="12.75" customHeight="1" x14ac:dyDescent="0.25">
      <c r="A141" s="456" t="s">
        <v>714</v>
      </c>
      <c r="B141" s="530" t="s">
        <v>713</v>
      </c>
      <c r="C141" s="531"/>
      <c r="D141" s="347">
        <v>32</v>
      </c>
      <c r="E141" s="36"/>
      <c r="F141" s="36"/>
      <c r="G141" s="4"/>
      <c r="H141" s="1"/>
    </row>
    <row r="142" spans="1:10" ht="13.5" customHeight="1" thickBot="1" x14ac:dyDescent="0.3">
      <c r="A142" s="457"/>
      <c r="B142" s="528" t="s">
        <v>712</v>
      </c>
      <c r="C142" s="529"/>
      <c r="D142" s="348" t="s">
        <v>662</v>
      </c>
      <c r="E142" s="36"/>
      <c r="F142" s="36"/>
      <c r="G142" s="4"/>
      <c r="H142" s="10"/>
    </row>
    <row r="143" spans="1:10" ht="16.5" thickBot="1" x14ac:dyDescent="0.25">
      <c r="A143" s="520" t="s">
        <v>373</v>
      </c>
      <c r="B143" s="521"/>
      <c r="C143" s="521"/>
      <c r="D143" s="522"/>
      <c r="E143" s="36"/>
      <c r="F143" s="36"/>
      <c r="G143" s="4"/>
      <c r="H143" s="1"/>
    </row>
    <row r="144" spans="1:10" ht="12.75" customHeight="1" x14ac:dyDescent="0.25">
      <c r="A144" s="456" t="s">
        <v>714</v>
      </c>
      <c r="B144" s="530" t="s">
        <v>713</v>
      </c>
      <c r="C144" s="531"/>
      <c r="D144" s="347">
        <v>210</v>
      </c>
      <c r="E144" s="36"/>
      <c r="F144" s="36"/>
      <c r="G144" s="4"/>
      <c r="H144" s="1"/>
    </row>
    <row r="145" spans="1:15" ht="13.5" customHeight="1" thickBot="1" x14ac:dyDescent="0.3">
      <c r="A145" s="457"/>
      <c r="B145" s="533" t="s">
        <v>712</v>
      </c>
      <c r="C145" s="534"/>
      <c r="D145" s="348" t="s">
        <v>662</v>
      </c>
      <c r="E145" s="36"/>
      <c r="F145" s="36"/>
      <c r="G145" s="4"/>
      <c r="H145" s="10"/>
    </row>
    <row r="146" spans="1:15" ht="15" x14ac:dyDescent="0.2">
      <c r="A146" s="36"/>
      <c r="B146" s="36"/>
      <c r="C146" s="36"/>
      <c r="D146" s="36"/>
      <c r="E146" s="36"/>
      <c r="F146" s="36"/>
    </row>
    <row r="147" spans="1:15" ht="16.5" thickBot="1" x14ac:dyDescent="0.3">
      <c r="A147" s="20" t="s">
        <v>374</v>
      </c>
      <c r="B147" s="229"/>
      <c r="C147" s="229"/>
      <c r="D147" s="229"/>
      <c r="E147" s="317"/>
      <c r="F147" s="36"/>
      <c r="G147" s="4"/>
    </row>
    <row r="148" spans="1:15" ht="16.5" outlineLevel="1" thickBot="1" x14ac:dyDescent="0.3">
      <c r="A148" s="338" t="s">
        <v>705</v>
      </c>
      <c r="B148" s="295" t="s">
        <v>704</v>
      </c>
      <c r="C148" s="339" t="s">
        <v>689</v>
      </c>
      <c r="D148" s="349" t="s">
        <v>688</v>
      </c>
      <c r="E148" s="475"/>
      <c r="F148" s="475"/>
      <c r="G148" s="4"/>
    </row>
    <row r="149" spans="1:15" ht="18" customHeight="1" thickBot="1" x14ac:dyDescent="0.25">
      <c r="A149" s="209" t="s">
        <v>366</v>
      </c>
      <c r="B149" s="267">
        <v>30</v>
      </c>
      <c r="C149" s="267">
        <v>28</v>
      </c>
      <c r="D149" s="267">
        <v>25</v>
      </c>
      <c r="E149" s="36"/>
      <c r="F149" s="36"/>
    </row>
    <row r="150" spans="1:15" ht="18.75" customHeight="1" thickBot="1" x14ac:dyDescent="0.25">
      <c r="A150" s="209" t="s">
        <v>367</v>
      </c>
      <c r="B150" s="267">
        <v>15</v>
      </c>
      <c r="C150" s="171">
        <v>10</v>
      </c>
      <c r="D150" s="267">
        <v>8</v>
      </c>
      <c r="E150" s="36"/>
      <c r="F150" s="36"/>
    </row>
    <row r="151" spans="1:15" ht="15" x14ac:dyDescent="0.2">
      <c r="A151" s="36"/>
      <c r="B151" s="36"/>
      <c r="C151" s="36"/>
      <c r="D151" s="36"/>
      <c r="E151" s="36"/>
      <c r="F151" s="36"/>
    </row>
    <row r="152" spans="1:15" ht="15" x14ac:dyDescent="0.2">
      <c r="A152" s="36"/>
      <c r="B152" s="36"/>
      <c r="C152" s="36"/>
      <c r="D152" s="36"/>
      <c r="E152" s="36"/>
      <c r="F152" s="36"/>
    </row>
    <row r="153" spans="1:15" ht="13.5" customHeight="1" thickBot="1" x14ac:dyDescent="0.25">
      <c r="A153" s="532" t="s">
        <v>681</v>
      </c>
      <c r="B153" s="532"/>
      <c r="C153" s="532"/>
      <c r="D153" s="186"/>
      <c r="E153" s="217"/>
      <c r="F153" s="207"/>
    </row>
    <row r="154" spans="1:15" ht="13.5" customHeight="1" thickBot="1" x14ac:dyDescent="0.25">
      <c r="A154" s="482" t="s">
        <v>582</v>
      </c>
      <c r="B154" s="483"/>
      <c r="C154" s="484"/>
      <c r="D154" s="350" t="s">
        <v>581</v>
      </c>
      <c r="E154" s="207"/>
      <c r="F154" s="207"/>
    </row>
    <row r="155" spans="1:15" ht="13.5" customHeight="1" thickBot="1" x14ac:dyDescent="0.25">
      <c r="A155" s="482" t="s">
        <v>585</v>
      </c>
      <c r="B155" s="483"/>
      <c r="C155" s="484"/>
      <c r="D155" s="350" t="s">
        <v>581</v>
      </c>
      <c r="E155" s="207"/>
      <c r="F155" s="207"/>
    </row>
    <row r="156" spans="1:15" ht="13.5" customHeight="1" thickBot="1" x14ac:dyDescent="0.25">
      <c r="A156" s="482" t="s">
        <v>583</v>
      </c>
      <c r="B156" s="483"/>
      <c r="C156" s="484"/>
      <c r="D156" s="350" t="s">
        <v>581</v>
      </c>
      <c r="E156" s="207"/>
      <c r="F156" s="207"/>
      <c r="L156" s="47"/>
    </row>
    <row r="157" spans="1:15" ht="13.5" customHeight="1" thickBot="1" x14ac:dyDescent="0.25">
      <c r="A157" s="482" t="s">
        <v>584</v>
      </c>
      <c r="B157" s="483"/>
      <c r="C157" s="484"/>
      <c r="D157" s="350" t="s">
        <v>581</v>
      </c>
      <c r="E157" s="207"/>
      <c r="F157" s="207"/>
    </row>
    <row r="158" spans="1:15" ht="13.5" customHeight="1" thickBot="1" x14ac:dyDescent="0.25">
      <c r="A158" s="482" t="s">
        <v>580</v>
      </c>
      <c r="B158" s="483"/>
      <c r="C158" s="484"/>
      <c r="D158" s="350" t="s">
        <v>581</v>
      </c>
      <c r="E158" s="207"/>
      <c r="F158" s="207"/>
      <c r="O158" s="17"/>
    </row>
    <row r="159" spans="1:15" ht="13.5" customHeight="1" thickBot="1" x14ac:dyDescent="0.25">
      <c r="A159" s="482" t="s">
        <v>580</v>
      </c>
      <c r="B159" s="483"/>
      <c r="C159" s="484"/>
      <c r="D159" s="350" t="s">
        <v>581</v>
      </c>
      <c r="E159" s="207"/>
      <c r="F159" s="36"/>
    </row>
    <row r="160" spans="1:15" ht="15" x14ac:dyDescent="0.2">
      <c r="A160" s="351" t="s">
        <v>549</v>
      </c>
      <c r="B160" s="351"/>
      <c r="C160" s="351"/>
      <c r="D160" s="351"/>
      <c r="E160" s="351"/>
      <c r="F160" s="36"/>
      <c r="G160" s="4"/>
    </row>
    <row r="161" spans="1:19" ht="15" x14ac:dyDescent="0.2">
      <c r="A161" s="351" t="s">
        <v>372</v>
      </c>
      <c r="B161" s="36"/>
      <c r="C161" s="36"/>
      <c r="D161" s="36"/>
      <c r="E161" s="36"/>
      <c r="F161" s="36"/>
    </row>
    <row r="162" spans="1:19" ht="15" x14ac:dyDescent="0.2">
      <c r="A162" s="36"/>
      <c r="B162" s="36"/>
      <c r="C162" s="36"/>
      <c r="D162" s="36"/>
      <c r="E162" s="36"/>
      <c r="F162" s="36"/>
    </row>
    <row r="163" spans="1:19" ht="12.75" customHeight="1" x14ac:dyDescent="0.25">
      <c r="A163" s="519" t="s">
        <v>357</v>
      </c>
      <c r="B163" s="519"/>
      <c r="C163" s="519"/>
      <c r="D163" s="519"/>
      <c r="E163" s="519"/>
      <c r="F163" s="352"/>
    </row>
    <row r="164" spans="1:19" ht="16.5" thickBot="1" x14ac:dyDescent="0.3">
      <c r="A164" s="35" t="s">
        <v>358</v>
      </c>
      <c r="B164" s="35"/>
      <c r="C164" s="131" t="s">
        <v>355</v>
      </c>
      <c r="D164" s="353" t="s">
        <v>354</v>
      </c>
      <c r="E164" s="36"/>
      <c r="F164" s="36"/>
    </row>
    <row r="165" spans="1:19" ht="16.5" thickBot="1" x14ac:dyDescent="0.3">
      <c r="A165" s="476">
        <v>10</v>
      </c>
      <c r="B165" s="477"/>
      <c r="C165" s="354" t="s">
        <v>356</v>
      </c>
      <c r="D165" s="355" t="s">
        <v>29</v>
      </c>
      <c r="E165" s="36"/>
      <c r="F165" s="36"/>
    </row>
    <row r="166" spans="1:19" ht="16.5" thickBot="1" x14ac:dyDescent="0.3">
      <c r="A166" s="476">
        <v>15</v>
      </c>
      <c r="B166" s="477"/>
      <c r="C166" s="354" t="s">
        <v>356</v>
      </c>
      <c r="D166" s="355" t="s">
        <v>29</v>
      </c>
      <c r="E166" s="36"/>
      <c r="F166" s="36"/>
    </row>
    <row r="167" spans="1:19" ht="16.5" thickBot="1" x14ac:dyDescent="0.3">
      <c r="A167" s="476">
        <v>20</v>
      </c>
      <c r="B167" s="477"/>
      <c r="C167" s="354" t="s">
        <v>356</v>
      </c>
      <c r="D167" s="355" t="s">
        <v>29</v>
      </c>
      <c r="E167" s="36"/>
      <c r="F167" s="36"/>
    </row>
    <row r="168" spans="1:19" ht="15" x14ac:dyDescent="0.2">
      <c r="A168" s="36"/>
      <c r="B168" s="36"/>
      <c r="C168" s="36"/>
      <c r="D168" s="36"/>
      <c r="E168" s="36"/>
      <c r="F168" s="36"/>
    </row>
    <row r="169" spans="1:19" ht="16.5" thickBot="1" x14ac:dyDescent="0.3">
      <c r="A169" s="43" t="s">
        <v>710</v>
      </c>
      <c r="B169" s="36"/>
      <c r="C169" s="36"/>
      <c r="D169" s="36"/>
      <c r="E169" s="36"/>
      <c r="F169" s="36"/>
      <c r="G169" s="4"/>
    </row>
    <row r="170" spans="1:19" ht="16.5" outlineLevel="1" thickBot="1" x14ac:dyDescent="0.3">
      <c r="A170" s="338" t="s">
        <v>705</v>
      </c>
      <c r="B170" s="295" t="s">
        <v>704</v>
      </c>
      <c r="C170" s="296" t="s">
        <v>689</v>
      </c>
      <c r="D170" s="553" t="s">
        <v>31</v>
      </c>
      <c r="E170" s="492"/>
      <c r="F170" s="36"/>
      <c r="R170" s="1"/>
      <c r="S170"/>
    </row>
    <row r="171" spans="1:19" ht="15.75" outlineLevel="1" x14ac:dyDescent="0.25">
      <c r="A171" s="356" t="s">
        <v>103</v>
      </c>
      <c r="B171" s="257">
        <v>85</v>
      </c>
      <c r="C171" s="257">
        <v>75</v>
      </c>
      <c r="D171" s="435" t="s">
        <v>597</v>
      </c>
      <c r="E171" s="436"/>
      <c r="F171" s="36"/>
      <c r="R171" s="1"/>
      <c r="S171"/>
    </row>
    <row r="172" spans="1:19" ht="15.75" outlineLevel="1" x14ac:dyDescent="0.25">
      <c r="A172" s="357" t="s">
        <v>53</v>
      </c>
      <c r="B172" s="358">
        <v>310</v>
      </c>
      <c r="C172" s="358">
        <v>290</v>
      </c>
      <c r="D172" s="445" t="s">
        <v>597</v>
      </c>
      <c r="E172" s="446"/>
      <c r="F172" s="36"/>
      <c r="R172" s="1"/>
      <c r="S172"/>
    </row>
    <row r="173" spans="1:19" ht="15.75" outlineLevel="1" x14ac:dyDescent="0.25">
      <c r="A173" s="357" t="s">
        <v>54</v>
      </c>
      <c r="B173" s="358">
        <v>260</v>
      </c>
      <c r="C173" s="358">
        <v>250</v>
      </c>
      <c r="D173" s="445" t="s">
        <v>597</v>
      </c>
      <c r="E173" s="446"/>
      <c r="F173" s="36"/>
      <c r="R173" s="1"/>
      <c r="S173"/>
    </row>
    <row r="174" spans="1:19" ht="16.5" outlineLevel="1" thickBot="1" x14ac:dyDescent="0.3">
      <c r="A174" s="359" t="s">
        <v>55</v>
      </c>
      <c r="B174" s="360">
        <v>260</v>
      </c>
      <c r="C174" s="360">
        <v>250</v>
      </c>
      <c r="D174" s="480" t="s">
        <v>597</v>
      </c>
      <c r="E174" s="481"/>
      <c r="F174" s="36"/>
      <c r="R174" s="1"/>
      <c r="S174"/>
    </row>
    <row r="175" spans="1:19" ht="15.75" x14ac:dyDescent="0.25">
      <c r="A175" s="36"/>
      <c r="B175" s="36"/>
      <c r="C175" s="36"/>
      <c r="D175" s="36"/>
      <c r="E175" s="317"/>
      <c r="F175" s="36"/>
      <c r="G175" s="4"/>
    </row>
    <row r="176" spans="1:19" ht="16.5" thickBot="1" x14ac:dyDescent="0.3">
      <c r="A176" s="43" t="s">
        <v>709</v>
      </c>
      <c r="B176" s="36"/>
      <c r="C176" s="36"/>
      <c r="D176" s="36"/>
      <c r="E176" s="36"/>
      <c r="F176" s="36"/>
      <c r="G176" s="4"/>
    </row>
    <row r="177" spans="1:8" ht="16.5" outlineLevel="1" thickBot="1" x14ac:dyDescent="0.3">
      <c r="A177" s="253" t="s">
        <v>705</v>
      </c>
      <c r="B177" s="296" t="s">
        <v>704</v>
      </c>
      <c r="C177" s="296" t="s">
        <v>689</v>
      </c>
      <c r="D177" s="339" t="s">
        <v>688</v>
      </c>
      <c r="E177" s="491" t="s">
        <v>31</v>
      </c>
      <c r="F177" s="492"/>
      <c r="G177" s="4"/>
    </row>
    <row r="178" spans="1:8" ht="15.75" outlineLevel="1" x14ac:dyDescent="0.25">
      <c r="A178" s="361" t="s">
        <v>708</v>
      </c>
      <c r="B178" s="362">
        <v>100</v>
      </c>
      <c r="C178" s="362">
        <v>90</v>
      </c>
      <c r="D178" s="362">
        <v>80</v>
      </c>
      <c r="E178" s="431" t="s">
        <v>597</v>
      </c>
      <c r="F178" s="432"/>
      <c r="G178" s="4"/>
    </row>
    <row r="179" spans="1:8" ht="15.75" outlineLevel="1" x14ac:dyDescent="0.25">
      <c r="A179" s="361" t="s">
        <v>707</v>
      </c>
      <c r="B179" s="362"/>
      <c r="C179" s="362"/>
      <c r="D179" s="362"/>
      <c r="E179" s="433" t="s">
        <v>597</v>
      </c>
      <c r="F179" s="434"/>
      <c r="G179" s="4"/>
    </row>
    <row r="180" spans="1:8" ht="15.75" outlineLevel="1" x14ac:dyDescent="0.25">
      <c r="A180" s="363" t="s">
        <v>706</v>
      </c>
      <c r="B180" s="364">
        <v>175</v>
      </c>
      <c r="C180" s="364">
        <v>155</v>
      </c>
      <c r="D180" s="364">
        <v>145</v>
      </c>
      <c r="E180" s="433" t="s">
        <v>597</v>
      </c>
      <c r="F180" s="434"/>
      <c r="G180" s="4"/>
    </row>
    <row r="181" spans="1:8" ht="14.25" customHeight="1" x14ac:dyDescent="0.25">
      <c r="A181" s="365" t="s">
        <v>573</v>
      </c>
      <c r="B181" s="366">
        <v>400</v>
      </c>
      <c r="C181" s="366">
        <v>380</v>
      </c>
      <c r="D181" s="366">
        <v>350</v>
      </c>
      <c r="E181" s="429" t="s">
        <v>597</v>
      </c>
      <c r="F181" s="430"/>
      <c r="G181" s="4"/>
    </row>
    <row r="182" spans="1:8" ht="14.25" customHeight="1" x14ac:dyDescent="0.2">
      <c r="A182" s="36"/>
      <c r="B182" s="36"/>
      <c r="C182" s="36"/>
      <c r="D182" s="36"/>
      <c r="E182" s="36"/>
      <c r="F182" s="36"/>
      <c r="G182" s="4"/>
    </row>
    <row r="183" spans="1:8" ht="14.25" customHeight="1" thickBot="1" x14ac:dyDescent="0.3">
      <c r="A183" s="11" t="s">
        <v>574</v>
      </c>
      <c r="B183" s="229"/>
      <c r="C183" s="36"/>
      <c r="D183" s="36"/>
      <c r="E183" s="36"/>
      <c r="F183" s="36"/>
      <c r="G183" s="4"/>
    </row>
    <row r="184" spans="1:8" ht="14.25" customHeight="1" thickBot="1" x14ac:dyDescent="0.3">
      <c r="A184" s="253" t="s">
        <v>705</v>
      </c>
      <c r="B184" s="296" t="s">
        <v>704</v>
      </c>
      <c r="C184" s="296" t="s">
        <v>689</v>
      </c>
      <c r="D184" s="339" t="s">
        <v>688</v>
      </c>
      <c r="E184" s="491" t="s">
        <v>31</v>
      </c>
      <c r="F184" s="492"/>
      <c r="G184" s="4"/>
    </row>
    <row r="185" spans="1:8" ht="14.25" customHeight="1" x14ac:dyDescent="0.25">
      <c r="A185" s="361" t="s">
        <v>575</v>
      </c>
      <c r="B185" s="257">
        <v>280</v>
      </c>
      <c r="C185" s="257">
        <v>250</v>
      </c>
      <c r="D185" s="257">
        <v>230</v>
      </c>
      <c r="E185" s="435" t="s">
        <v>597</v>
      </c>
      <c r="F185" s="436"/>
      <c r="G185" s="4"/>
    </row>
    <row r="186" spans="1:8" ht="14.25" customHeight="1" x14ac:dyDescent="0.25">
      <c r="A186" s="356" t="s">
        <v>577</v>
      </c>
      <c r="B186" s="257">
        <v>250</v>
      </c>
      <c r="C186" s="257">
        <v>220</v>
      </c>
      <c r="D186" s="257">
        <v>200</v>
      </c>
      <c r="E186" s="445" t="s">
        <v>597</v>
      </c>
      <c r="F186" s="446"/>
      <c r="G186" s="4"/>
    </row>
    <row r="187" spans="1:8" ht="14.25" customHeight="1" thickBot="1" x14ac:dyDescent="0.3">
      <c r="A187" s="359" t="s">
        <v>576</v>
      </c>
      <c r="B187" s="360">
        <v>170</v>
      </c>
      <c r="C187" s="360">
        <v>160</v>
      </c>
      <c r="D187" s="360">
        <v>150</v>
      </c>
      <c r="E187" s="480" t="s">
        <v>597</v>
      </c>
      <c r="F187" s="481"/>
      <c r="G187" s="4"/>
    </row>
    <row r="188" spans="1:8" ht="14.25" customHeight="1" x14ac:dyDescent="0.2">
      <c r="A188" s="36"/>
      <c r="B188" s="36"/>
      <c r="C188" s="36"/>
      <c r="D188" s="36"/>
      <c r="E188" s="36"/>
      <c r="F188" s="36"/>
      <c r="G188" s="4"/>
    </row>
    <row r="189" spans="1:8" ht="14.25" customHeight="1" thickBot="1" x14ac:dyDescent="0.3">
      <c r="A189" s="11" t="s">
        <v>589</v>
      </c>
      <c r="B189" s="229"/>
      <c r="C189" s="36"/>
      <c r="D189" s="36"/>
      <c r="E189" s="36"/>
      <c r="F189" s="36"/>
      <c r="G189" s="4"/>
    </row>
    <row r="190" spans="1:8" ht="14.25" customHeight="1" thickBot="1" x14ac:dyDescent="0.3">
      <c r="A190" s="253" t="s">
        <v>705</v>
      </c>
      <c r="B190" s="296" t="s">
        <v>704</v>
      </c>
      <c r="C190" s="296" t="s">
        <v>689</v>
      </c>
      <c r="D190" s="339" t="s">
        <v>590</v>
      </c>
      <c r="E190" s="491" t="s">
        <v>591</v>
      </c>
      <c r="F190" s="492"/>
      <c r="G190" s="4"/>
    </row>
    <row r="191" spans="1:8" ht="14.25" customHeight="1" x14ac:dyDescent="0.25">
      <c r="A191" s="361" t="s">
        <v>589</v>
      </c>
      <c r="B191" s="257">
        <v>20</v>
      </c>
      <c r="C191" s="257">
        <v>15</v>
      </c>
      <c r="D191" s="257">
        <v>10</v>
      </c>
      <c r="E191" s="435" t="s">
        <v>597</v>
      </c>
      <c r="F191" s="436"/>
      <c r="G191" s="4"/>
    </row>
    <row r="192" spans="1:8" ht="14.25" customHeight="1" x14ac:dyDescent="0.2">
      <c r="A192" s="36"/>
      <c r="B192" s="36"/>
      <c r="C192" s="36"/>
      <c r="D192" s="36"/>
      <c r="E192" s="36"/>
      <c r="F192" s="36"/>
      <c r="G192" s="4"/>
      <c r="H192" s="4"/>
    </row>
    <row r="193" spans="1:19" ht="15" customHeight="1" thickBot="1" x14ac:dyDescent="0.3">
      <c r="A193" s="11" t="s">
        <v>25</v>
      </c>
      <c r="B193" s="229"/>
      <c r="C193" s="36"/>
      <c r="D193" s="36"/>
      <c r="E193" s="36"/>
      <c r="F193" s="36"/>
      <c r="G193" s="4"/>
    </row>
    <row r="194" spans="1:19" ht="14.25" customHeight="1" thickBot="1" x14ac:dyDescent="0.3">
      <c r="A194" s="485" t="s">
        <v>705</v>
      </c>
      <c r="B194" s="486"/>
      <c r="C194" s="349" t="s">
        <v>62</v>
      </c>
      <c r="D194" s="349" t="s">
        <v>27</v>
      </c>
      <c r="E194" s="367" t="s">
        <v>28</v>
      </c>
      <c r="F194" s="23"/>
      <c r="G194" s="4"/>
    </row>
    <row r="195" spans="1:19" ht="14.25" customHeight="1" x14ac:dyDescent="0.2">
      <c r="A195" s="487" t="s">
        <v>26</v>
      </c>
      <c r="B195" s="488"/>
      <c r="C195" s="368">
        <v>5</v>
      </c>
      <c r="D195" s="368">
        <v>4</v>
      </c>
      <c r="E195" s="368">
        <v>3</v>
      </c>
      <c r="F195" s="207"/>
      <c r="G195" s="4"/>
      <c r="H195" s="4"/>
    </row>
    <row r="196" spans="1:19" ht="13.5" customHeight="1" thickBot="1" x14ac:dyDescent="0.25">
      <c r="A196" s="478" t="s">
        <v>24</v>
      </c>
      <c r="B196" s="479"/>
      <c r="C196" s="369">
        <v>6</v>
      </c>
      <c r="D196" s="369">
        <v>4.5</v>
      </c>
      <c r="E196" s="369">
        <v>3.5</v>
      </c>
      <c r="F196" s="207"/>
      <c r="G196" s="4"/>
    </row>
    <row r="197" spans="1:19" ht="14.25" customHeight="1" x14ac:dyDescent="0.2">
      <c r="A197" s="207"/>
      <c r="B197" s="36"/>
      <c r="C197" s="36"/>
      <c r="D197" s="36"/>
      <c r="E197" s="36"/>
      <c r="F197" s="36"/>
      <c r="G197" s="4"/>
      <c r="H197" s="4"/>
    </row>
    <row r="198" spans="1:19" ht="18" customHeight="1" x14ac:dyDescent="0.2">
      <c r="A198" s="523" t="s">
        <v>67</v>
      </c>
      <c r="B198" s="524"/>
      <c r="C198" s="524"/>
      <c r="D198" s="524"/>
      <c r="E198" s="524"/>
      <c r="F198" s="525"/>
      <c r="S198"/>
    </row>
    <row r="199" spans="1:19" ht="16.5" thickBot="1" x14ac:dyDescent="0.25">
      <c r="A199" s="370" t="s">
        <v>68</v>
      </c>
      <c r="B199" s="371" t="s">
        <v>337</v>
      </c>
      <c r="C199" s="371" t="s">
        <v>684</v>
      </c>
      <c r="D199" s="371" t="s">
        <v>683</v>
      </c>
      <c r="E199" s="437" t="s">
        <v>682</v>
      </c>
      <c r="F199" s="438"/>
      <c r="S199"/>
    </row>
    <row r="200" spans="1:19" ht="45" customHeight="1" outlineLevel="1" thickBot="1" x14ac:dyDescent="0.25">
      <c r="A200" s="372" t="s">
        <v>336</v>
      </c>
      <c r="B200" s="373">
        <v>1000</v>
      </c>
      <c r="C200" s="374" t="s">
        <v>104</v>
      </c>
      <c r="D200" s="375" t="s">
        <v>339</v>
      </c>
      <c r="E200" s="526" t="s">
        <v>711</v>
      </c>
      <c r="F200" s="527"/>
      <c r="S200"/>
    </row>
    <row r="201" spans="1:19" ht="14.25" customHeight="1" x14ac:dyDescent="0.2">
      <c r="A201" s="207" t="s">
        <v>338</v>
      </c>
      <c r="B201" s="36"/>
      <c r="C201" s="36"/>
      <c r="D201" s="36"/>
      <c r="E201" s="36"/>
      <c r="F201" s="36"/>
      <c r="G201" s="4"/>
      <c r="H201" s="4"/>
    </row>
    <row r="202" spans="1:19" ht="14.25" customHeight="1" x14ac:dyDescent="0.2">
      <c r="A202" s="207"/>
      <c r="B202" s="36"/>
      <c r="C202" s="36"/>
      <c r="D202" s="36"/>
      <c r="E202" s="36"/>
      <c r="F202" s="36"/>
      <c r="G202" s="4"/>
      <c r="H202" s="4"/>
    </row>
    <row r="203" spans="1:19" ht="16.5" thickBot="1" x14ac:dyDescent="0.3">
      <c r="A203" s="376" t="s">
        <v>375</v>
      </c>
      <c r="B203" s="371" t="s">
        <v>337</v>
      </c>
      <c r="C203" s="371" t="s">
        <v>684</v>
      </c>
      <c r="D203" s="371" t="s">
        <v>683</v>
      </c>
      <c r="E203" s="437" t="s">
        <v>682</v>
      </c>
      <c r="F203" s="438"/>
      <c r="S203"/>
    </row>
    <row r="204" spans="1:19" ht="14.25" customHeight="1" x14ac:dyDescent="0.2">
      <c r="A204" s="377" t="s">
        <v>342</v>
      </c>
      <c r="B204" s="378">
        <v>1000</v>
      </c>
      <c r="C204" s="378" t="s">
        <v>340</v>
      </c>
      <c r="D204" s="378" t="s">
        <v>339</v>
      </c>
      <c r="E204" s="439" t="s">
        <v>711</v>
      </c>
      <c r="F204" s="440"/>
      <c r="G204" s="4"/>
      <c r="H204" s="4"/>
    </row>
    <row r="205" spans="1:19" ht="14.25" customHeight="1" x14ac:dyDescent="0.2">
      <c r="A205" s="379" t="s">
        <v>343</v>
      </c>
      <c r="B205" s="380">
        <v>1000</v>
      </c>
      <c r="C205" s="380" t="s">
        <v>341</v>
      </c>
      <c r="D205" s="380" t="s">
        <v>340</v>
      </c>
      <c r="E205" s="441"/>
      <c r="F205" s="442"/>
      <c r="G205" s="4"/>
      <c r="H205" s="4"/>
    </row>
    <row r="206" spans="1:19" ht="13.5" customHeight="1" thickBot="1" x14ac:dyDescent="0.25">
      <c r="A206" s="381" t="s">
        <v>344</v>
      </c>
      <c r="B206" s="382">
        <v>1000</v>
      </c>
      <c r="C206" s="382" t="s">
        <v>345</v>
      </c>
      <c r="D206" s="382" t="s">
        <v>346</v>
      </c>
      <c r="E206" s="443"/>
      <c r="F206" s="444"/>
      <c r="G206" s="4"/>
    </row>
    <row r="207" spans="1:19" ht="14.25" customHeight="1" x14ac:dyDescent="0.2">
      <c r="A207" s="207"/>
      <c r="B207" s="36"/>
      <c r="C207" s="36"/>
      <c r="D207" s="36"/>
      <c r="E207" s="36"/>
      <c r="F207" s="36"/>
      <c r="G207" s="4"/>
      <c r="H207" s="4"/>
    </row>
    <row r="208" spans="1:19" ht="13.5" customHeight="1" thickBot="1" x14ac:dyDescent="0.25">
      <c r="A208" s="36"/>
      <c r="B208" s="36"/>
      <c r="C208" s="36"/>
      <c r="D208" s="36"/>
      <c r="E208" s="36"/>
      <c r="F208" s="36"/>
      <c r="G208" s="4"/>
    </row>
    <row r="209" spans="1:19" ht="14.25" customHeight="1" thickBot="1" x14ac:dyDescent="0.3">
      <c r="A209" s="22" t="s">
        <v>30</v>
      </c>
      <c r="B209" s="383" t="s">
        <v>689</v>
      </c>
      <c r="C209" s="384" t="s">
        <v>105</v>
      </c>
      <c r="D209" s="491" t="s">
        <v>31</v>
      </c>
      <c r="E209" s="492"/>
      <c r="F209" s="36"/>
      <c r="G209" s="4"/>
      <c r="R209" s="1"/>
      <c r="S209"/>
    </row>
    <row r="210" spans="1:19" ht="13.5" customHeight="1" thickBot="1" x14ac:dyDescent="0.3">
      <c r="A210" s="385" t="s">
        <v>333</v>
      </c>
      <c r="B210" s="337">
        <v>12</v>
      </c>
      <c r="C210" s="337">
        <v>15</v>
      </c>
      <c r="D210" s="427" t="s">
        <v>711</v>
      </c>
      <c r="E210" s="428"/>
      <c r="F210" s="36"/>
      <c r="R210" s="1"/>
      <c r="S210"/>
    </row>
    <row r="211" spans="1:19" ht="13.5" customHeight="1" thickBot="1" x14ac:dyDescent="0.3">
      <c r="A211" s="386" t="s">
        <v>85</v>
      </c>
      <c r="B211" s="337">
        <v>20</v>
      </c>
      <c r="C211" s="387">
        <v>17</v>
      </c>
      <c r="D211" s="427" t="s">
        <v>711</v>
      </c>
      <c r="E211" s="428"/>
      <c r="F211" s="36"/>
      <c r="R211" s="1"/>
      <c r="S211"/>
    </row>
    <row r="212" spans="1:19" ht="14.25" customHeight="1" thickBot="1" x14ac:dyDescent="0.3">
      <c r="A212" s="385" t="s">
        <v>106</v>
      </c>
      <c r="B212" s="337">
        <v>60</v>
      </c>
      <c r="C212" s="337">
        <v>70</v>
      </c>
      <c r="D212" s="427" t="s">
        <v>711</v>
      </c>
      <c r="E212" s="428"/>
      <c r="F212" s="36"/>
      <c r="G212" s="4"/>
      <c r="R212" s="1"/>
      <c r="S212"/>
    </row>
    <row r="213" spans="1:19" ht="13.5" customHeight="1" thickBot="1" x14ac:dyDescent="0.3">
      <c r="A213" s="385" t="s">
        <v>334</v>
      </c>
      <c r="B213" s="337">
        <v>35</v>
      </c>
      <c r="C213" s="388">
        <v>40</v>
      </c>
      <c r="D213" s="427" t="s">
        <v>711</v>
      </c>
      <c r="E213" s="428"/>
      <c r="F213" s="36"/>
      <c r="R213" s="1"/>
      <c r="S213"/>
    </row>
    <row r="214" spans="1:19" ht="14.25" customHeight="1" thickBot="1" x14ac:dyDescent="0.3">
      <c r="A214" s="223" t="s">
        <v>359</v>
      </c>
      <c r="B214" s="337">
        <v>250</v>
      </c>
      <c r="C214" s="337">
        <v>220</v>
      </c>
      <c r="D214" s="427" t="s">
        <v>711</v>
      </c>
      <c r="E214" s="428"/>
      <c r="F214" s="36"/>
      <c r="G214" s="4"/>
      <c r="R214" s="1"/>
      <c r="S214"/>
    </row>
    <row r="215" spans="1:19" ht="14.25" customHeight="1" thickBot="1" x14ac:dyDescent="0.3">
      <c r="A215" s="223" t="s">
        <v>86</v>
      </c>
      <c r="B215" s="337">
        <v>400</v>
      </c>
      <c r="C215" s="337">
        <v>350</v>
      </c>
      <c r="D215" s="427" t="s">
        <v>711</v>
      </c>
      <c r="E215" s="428"/>
      <c r="F215" s="36"/>
      <c r="G215" s="4"/>
      <c r="R215" s="1"/>
      <c r="S215"/>
    </row>
    <row r="216" spans="1:19" ht="13.5" customHeight="1" x14ac:dyDescent="0.2">
      <c r="A216" s="36"/>
      <c r="B216" s="36"/>
      <c r="C216" s="36"/>
      <c r="D216" s="36"/>
      <c r="E216" s="36"/>
      <c r="F216" s="36"/>
      <c r="G216" s="4"/>
    </row>
    <row r="217" spans="1:19" ht="15" customHeight="1" thickBot="1" x14ac:dyDescent="0.25">
      <c r="A217" s="281" t="s">
        <v>664</v>
      </c>
      <c r="B217" s="229"/>
      <c r="C217" s="36"/>
      <c r="D217" s="36"/>
      <c r="E217" s="36"/>
      <c r="F217" s="36"/>
      <c r="G217" s="4"/>
    </row>
    <row r="218" spans="1:19" ht="14.25" customHeight="1" thickBot="1" x14ac:dyDescent="0.3">
      <c r="A218" s="485" t="s">
        <v>705</v>
      </c>
      <c r="B218" s="486"/>
      <c r="C218" s="349" t="s">
        <v>62</v>
      </c>
      <c r="D218" s="349" t="s">
        <v>27</v>
      </c>
      <c r="E218" s="367" t="s">
        <v>28</v>
      </c>
      <c r="F218" s="23"/>
      <c r="G218" s="4"/>
    </row>
    <row r="219" spans="1:19" ht="22.5" customHeight="1" thickBot="1" x14ac:dyDescent="0.3">
      <c r="A219" s="473" t="s">
        <v>664</v>
      </c>
      <c r="B219" s="474"/>
      <c r="C219" s="337">
        <v>40</v>
      </c>
      <c r="D219" s="337">
        <v>35</v>
      </c>
      <c r="E219" s="337">
        <v>32</v>
      </c>
      <c r="F219" s="207"/>
      <c r="G219" s="4"/>
      <c r="H219" s="4"/>
    </row>
    <row r="220" spans="1:19" ht="14.25" customHeight="1" x14ac:dyDescent="0.25">
      <c r="A220" s="35"/>
      <c r="B220" s="35"/>
      <c r="C220" s="36"/>
      <c r="D220" s="36"/>
      <c r="E220" s="36"/>
      <c r="F220" s="36"/>
      <c r="G220" s="4"/>
    </row>
    <row r="221" spans="1:19" ht="14.25" customHeight="1" x14ac:dyDescent="0.2">
      <c r="A221" s="36"/>
      <c r="B221" s="36"/>
      <c r="C221" s="36"/>
      <c r="D221" s="36"/>
      <c r="E221" s="36"/>
      <c r="F221" s="36"/>
      <c r="G221" s="4"/>
    </row>
    <row r="222" spans="1:19" ht="13.5" customHeight="1" thickBot="1" x14ac:dyDescent="0.3">
      <c r="A222" s="489" t="s">
        <v>419</v>
      </c>
      <c r="B222" s="490"/>
      <c r="C222" s="389"/>
      <c r="D222" s="389"/>
      <c r="E222" s="36"/>
      <c r="F222" s="36"/>
      <c r="G222" s="4"/>
    </row>
    <row r="223" spans="1:19" ht="13.5" customHeight="1" x14ac:dyDescent="0.25">
      <c r="A223" s="466" t="s">
        <v>621</v>
      </c>
      <c r="B223" s="467"/>
      <c r="C223" s="390" t="s">
        <v>683</v>
      </c>
      <c r="D223" s="391" t="s">
        <v>682</v>
      </c>
      <c r="E223" s="36"/>
      <c r="F223" s="36"/>
      <c r="G223" s="4"/>
    </row>
    <row r="224" spans="1:19" ht="15" customHeight="1" x14ac:dyDescent="0.25">
      <c r="A224" s="468" t="s">
        <v>417</v>
      </c>
      <c r="B224" s="469"/>
      <c r="C224" s="366" t="s">
        <v>92</v>
      </c>
      <c r="D224" s="366" t="s">
        <v>93</v>
      </c>
      <c r="E224" s="36"/>
      <c r="F224" s="36"/>
      <c r="G224" s="4"/>
    </row>
    <row r="225" spans="1:9" ht="23.25" customHeight="1" x14ac:dyDescent="0.25">
      <c r="A225" s="468" t="s">
        <v>418</v>
      </c>
      <c r="B225" s="469"/>
      <c r="C225" s="366">
        <v>35</v>
      </c>
      <c r="D225" s="366">
        <v>25</v>
      </c>
      <c r="E225" s="36"/>
      <c r="F225" s="36"/>
      <c r="G225" s="4"/>
    </row>
    <row r="226" spans="1:9" ht="13.5" customHeight="1" thickBot="1" x14ac:dyDescent="0.25">
      <c r="A226" s="36"/>
      <c r="B226" s="36"/>
      <c r="C226" s="36"/>
      <c r="D226" s="36"/>
      <c r="E226" s="36"/>
      <c r="F226" s="36"/>
      <c r="G226" s="4"/>
    </row>
    <row r="227" spans="1:9" ht="16.5" thickBot="1" x14ac:dyDescent="0.3">
      <c r="A227" s="454" t="s">
        <v>567</v>
      </c>
      <c r="B227" s="455"/>
      <c r="C227" s="392"/>
      <c r="D227" s="36"/>
      <c r="E227" s="36"/>
      <c r="F227" s="36"/>
    </row>
    <row r="228" spans="1:9" ht="16.5" thickBot="1" x14ac:dyDescent="0.3">
      <c r="A228" s="393" t="s">
        <v>621</v>
      </c>
      <c r="B228" s="452" t="s">
        <v>568</v>
      </c>
      <c r="C228" s="453"/>
      <c r="D228" s="36"/>
      <c r="E228" s="36"/>
      <c r="F228" s="36"/>
    </row>
    <row r="229" spans="1:9" ht="16.5" thickBot="1" x14ac:dyDescent="0.3">
      <c r="A229" s="186"/>
      <c r="B229" s="394" t="s">
        <v>62</v>
      </c>
      <c r="C229" s="394" t="s">
        <v>420</v>
      </c>
      <c r="D229" s="36"/>
      <c r="E229" s="352"/>
      <c r="F229" s="352"/>
      <c r="G229" s="26"/>
      <c r="H229" s="25"/>
      <c r="I229" s="25"/>
    </row>
    <row r="230" spans="1:9" ht="12.75" customHeight="1" x14ac:dyDescent="0.2">
      <c r="A230" s="456" t="s">
        <v>566</v>
      </c>
      <c r="B230" s="471"/>
      <c r="C230" s="517"/>
      <c r="D230" s="464"/>
      <c r="E230" s="465"/>
      <c r="F230" s="36"/>
    </row>
    <row r="231" spans="1:9" ht="18.75" customHeight="1" thickBot="1" x14ac:dyDescent="0.25">
      <c r="A231" s="457"/>
      <c r="B231" s="472"/>
      <c r="C231" s="518"/>
      <c r="D231" s="464"/>
      <c r="E231" s="465"/>
      <c r="F231" s="36"/>
    </row>
    <row r="232" spans="1:9" ht="12.75" customHeight="1" x14ac:dyDescent="0.2">
      <c r="A232" s="456" t="s">
        <v>565</v>
      </c>
      <c r="B232" s="471"/>
      <c r="C232" s="450"/>
      <c r="D232" s="464"/>
      <c r="E232" s="465"/>
      <c r="F232" s="36"/>
    </row>
    <row r="233" spans="1:9" ht="17.25" customHeight="1" thickBot="1" x14ac:dyDescent="0.25">
      <c r="A233" s="457"/>
      <c r="B233" s="472"/>
      <c r="C233" s="451"/>
      <c r="D233" s="464"/>
      <c r="E233" s="465"/>
      <c r="F233" s="36"/>
    </row>
    <row r="234" spans="1:9" ht="12.75" customHeight="1" x14ac:dyDescent="0.2">
      <c r="A234" s="456" t="s">
        <v>564</v>
      </c>
      <c r="B234" s="471"/>
      <c r="C234" s="450"/>
      <c r="D234" s="464"/>
      <c r="E234" s="465"/>
      <c r="F234" s="36"/>
    </row>
    <row r="235" spans="1:9" ht="18" customHeight="1" thickBot="1" x14ac:dyDescent="0.25">
      <c r="A235" s="457"/>
      <c r="B235" s="472"/>
      <c r="C235" s="451"/>
      <c r="D235" s="464"/>
      <c r="E235" s="465"/>
      <c r="F235" s="36"/>
    </row>
    <row r="236" spans="1:9" ht="12.75" customHeight="1" x14ac:dyDescent="0.2">
      <c r="A236" s="456" t="s">
        <v>563</v>
      </c>
      <c r="B236" s="450"/>
      <c r="C236" s="450"/>
      <c r="D236" s="464"/>
      <c r="E236" s="465"/>
      <c r="F236" s="36"/>
    </row>
    <row r="237" spans="1:9" ht="22.5" customHeight="1" thickBot="1" x14ac:dyDescent="0.25">
      <c r="A237" s="470"/>
      <c r="B237" s="451"/>
      <c r="C237" s="451"/>
      <c r="D237" s="464"/>
      <c r="E237" s="465"/>
      <c r="F237" s="36"/>
    </row>
    <row r="238" spans="1:9" ht="12.75" customHeight="1" x14ac:dyDescent="0.2">
      <c r="A238" s="456" t="s">
        <v>562</v>
      </c>
      <c r="B238" s="450"/>
      <c r="C238" s="450"/>
      <c r="D238" s="464"/>
      <c r="E238" s="465"/>
      <c r="F238" s="36"/>
    </row>
    <row r="239" spans="1:9" ht="23.25" customHeight="1" thickBot="1" x14ac:dyDescent="0.25">
      <c r="A239" s="457"/>
      <c r="B239" s="451"/>
      <c r="C239" s="451"/>
      <c r="D239" s="464"/>
      <c r="E239" s="465"/>
      <c r="F239" s="36"/>
    </row>
    <row r="240" spans="1:9" ht="15" customHeight="1" x14ac:dyDescent="0.2">
      <c r="A240" s="456" t="s">
        <v>569</v>
      </c>
      <c r="B240" s="450"/>
      <c r="C240" s="450"/>
      <c r="D240" s="395"/>
      <c r="E240" s="23"/>
      <c r="F240" s="23"/>
      <c r="G240" s="24"/>
      <c r="H240" s="24"/>
      <c r="I240" s="25"/>
    </row>
    <row r="241" spans="1:13" ht="15.75" customHeight="1" thickBot="1" x14ac:dyDescent="0.25">
      <c r="A241" s="457"/>
      <c r="B241" s="451"/>
      <c r="C241" s="451"/>
      <c r="D241" s="395"/>
      <c r="E241" s="23"/>
      <c r="F241" s="23"/>
      <c r="G241" s="24"/>
      <c r="H241" s="24"/>
      <c r="I241" s="25"/>
    </row>
    <row r="242" spans="1:13" ht="15" x14ac:dyDescent="0.2">
      <c r="A242" s="36"/>
      <c r="B242" s="36"/>
      <c r="C242" s="36"/>
      <c r="D242" s="36"/>
      <c r="E242" s="352"/>
      <c r="F242" s="352"/>
      <c r="G242" s="26"/>
      <c r="H242" s="25"/>
      <c r="I242" s="25"/>
    </row>
    <row r="243" spans="1:13" ht="16.5" thickBot="1" x14ac:dyDescent="0.3">
      <c r="A243" s="20" t="s">
        <v>507</v>
      </c>
      <c r="B243" s="186"/>
      <c r="C243" s="186"/>
      <c r="D243" s="186"/>
      <c r="E243" s="36"/>
      <c r="F243" s="36"/>
    </row>
    <row r="244" spans="1:13" ht="60" customHeight="1" thickBot="1" x14ac:dyDescent="0.25">
      <c r="A244" s="18" t="s">
        <v>505</v>
      </c>
      <c r="B244" s="21">
        <v>700</v>
      </c>
      <c r="C244" s="21">
        <v>640</v>
      </c>
      <c r="D244" s="21" t="s">
        <v>711</v>
      </c>
      <c r="E244" s="36"/>
      <c r="F244" s="36"/>
      <c r="G244" s="4"/>
    </row>
    <row r="245" spans="1:13" ht="64.5" customHeight="1" thickBot="1" x14ac:dyDescent="0.25">
      <c r="A245" s="19" t="s">
        <v>506</v>
      </c>
      <c r="B245" s="21">
        <v>620</v>
      </c>
      <c r="C245" s="21">
        <v>560</v>
      </c>
      <c r="D245" s="21" t="s">
        <v>711</v>
      </c>
      <c r="E245" s="36"/>
      <c r="F245" s="36"/>
      <c r="M245" s="32"/>
    </row>
    <row r="246" spans="1:13" ht="15" x14ac:dyDescent="0.2">
      <c r="A246" s="36"/>
      <c r="B246" s="36"/>
      <c r="C246" s="36"/>
      <c r="D246" s="36"/>
      <c r="E246" s="36"/>
      <c r="F246" s="36"/>
    </row>
    <row r="247" spans="1:13" ht="16.5" thickBot="1" x14ac:dyDescent="0.3">
      <c r="A247" s="20" t="s">
        <v>360</v>
      </c>
      <c r="B247" s="20"/>
      <c r="C247" s="20"/>
      <c r="D247" s="20"/>
      <c r="E247" s="36"/>
      <c r="F247" s="36"/>
      <c r="G247" s="4"/>
    </row>
    <row r="248" spans="1:13" ht="15.75" x14ac:dyDescent="0.2">
      <c r="A248" s="396" t="s">
        <v>70</v>
      </c>
      <c r="B248" s="397">
        <v>5</v>
      </c>
      <c r="C248" s="398">
        <v>4.5</v>
      </c>
      <c r="D248" s="399" t="s">
        <v>597</v>
      </c>
      <c r="E248" s="400"/>
      <c r="F248" s="23"/>
      <c r="G248" s="24"/>
      <c r="H248" s="24"/>
    </row>
    <row r="249" spans="1:13" ht="15.75" x14ac:dyDescent="0.2">
      <c r="A249" s="401" t="s">
        <v>71</v>
      </c>
      <c r="B249" s="402">
        <v>5.5</v>
      </c>
      <c r="C249" s="403">
        <v>5</v>
      </c>
      <c r="D249" s="404" t="s">
        <v>597</v>
      </c>
      <c r="E249" s="400"/>
      <c r="F249" s="23"/>
      <c r="G249" s="24"/>
      <c r="H249" s="24"/>
    </row>
    <row r="250" spans="1:13" ht="15.75" x14ac:dyDescent="0.2">
      <c r="A250" s="401" t="s">
        <v>72</v>
      </c>
      <c r="B250" s="402">
        <v>6.5</v>
      </c>
      <c r="C250" s="403">
        <v>6</v>
      </c>
      <c r="D250" s="404" t="s">
        <v>597</v>
      </c>
      <c r="E250" s="400"/>
      <c r="F250" s="23"/>
      <c r="G250" s="24"/>
      <c r="H250" s="24"/>
    </row>
    <row r="251" spans="1:13" ht="15.75" x14ac:dyDescent="0.2">
      <c r="A251" s="401" t="s">
        <v>74</v>
      </c>
      <c r="B251" s="402">
        <v>7.5</v>
      </c>
      <c r="C251" s="403">
        <v>7</v>
      </c>
      <c r="D251" s="404" t="s">
        <v>597</v>
      </c>
      <c r="E251" s="400"/>
      <c r="F251" s="23"/>
      <c r="G251" s="24"/>
      <c r="H251" s="24"/>
    </row>
    <row r="252" spans="1:13" ht="15.75" x14ac:dyDescent="0.2">
      <c r="A252" s="401" t="s">
        <v>73</v>
      </c>
      <c r="B252" s="405">
        <v>9</v>
      </c>
      <c r="C252" s="403">
        <v>8</v>
      </c>
      <c r="D252" s="404" t="s">
        <v>597</v>
      </c>
      <c r="E252" s="400"/>
      <c r="F252" s="23"/>
      <c r="G252" s="24"/>
      <c r="H252" s="24"/>
    </row>
    <row r="253" spans="1:13" ht="15.75" x14ac:dyDescent="0.2">
      <c r="A253" s="401" t="s">
        <v>75</v>
      </c>
      <c r="B253" s="402">
        <v>3.8</v>
      </c>
      <c r="C253" s="403">
        <v>3.4</v>
      </c>
      <c r="D253" s="404" t="s">
        <v>597</v>
      </c>
      <c r="E253" s="400"/>
      <c r="F253" s="23"/>
      <c r="G253" s="24"/>
      <c r="H253" s="24"/>
    </row>
    <row r="254" spans="1:13" ht="15.75" x14ac:dyDescent="0.2">
      <c r="A254" s="401" t="s">
        <v>76</v>
      </c>
      <c r="B254" s="402">
        <v>4.5</v>
      </c>
      <c r="C254" s="403">
        <v>4</v>
      </c>
      <c r="D254" s="404" t="s">
        <v>597</v>
      </c>
      <c r="E254" s="400"/>
      <c r="F254" s="23"/>
      <c r="G254" s="24"/>
      <c r="H254" s="24"/>
    </row>
    <row r="255" spans="1:13" ht="31.5" x14ac:dyDescent="0.2">
      <c r="A255" s="401" t="s">
        <v>335</v>
      </c>
      <c r="B255" s="402">
        <v>20</v>
      </c>
      <c r="C255" s="403">
        <v>17</v>
      </c>
      <c r="D255" s="404" t="s">
        <v>597</v>
      </c>
      <c r="E255" s="400"/>
      <c r="F255" s="23"/>
      <c r="G255" s="24"/>
      <c r="H255" s="24"/>
    </row>
    <row r="256" spans="1:13" ht="15.75" x14ac:dyDescent="0.2">
      <c r="A256" s="33" t="s">
        <v>376</v>
      </c>
      <c r="B256" s="406"/>
      <c r="C256" s="407"/>
      <c r="D256" s="408"/>
      <c r="E256" s="409"/>
      <c r="F256" s="157"/>
      <c r="G256" s="16"/>
      <c r="H256" s="16"/>
    </row>
    <row r="257" spans="1:8" ht="31.5" x14ac:dyDescent="0.2">
      <c r="A257" s="401" t="s">
        <v>77</v>
      </c>
      <c r="B257" s="410">
        <v>3.2</v>
      </c>
      <c r="C257" s="403">
        <v>2.9</v>
      </c>
      <c r="D257" s="404" t="s">
        <v>597</v>
      </c>
      <c r="E257" s="400"/>
      <c r="F257" s="157"/>
      <c r="G257" s="16"/>
      <c r="H257" s="16"/>
    </row>
    <row r="258" spans="1:8" ht="31.5" x14ac:dyDescent="0.2">
      <c r="A258" s="401" t="s">
        <v>78</v>
      </c>
      <c r="B258" s="410">
        <v>3.5</v>
      </c>
      <c r="C258" s="403">
        <v>3.2</v>
      </c>
      <c r="D258" s="404" t="s">
        <v>597</v>
      </c>
      <c r="E258" s="400"/>
      <c r="F258" s="157"/>
      <c r="G258" s="16"/>
      <c r="H258" s="16"/>
    </row>
    <row r="259" spans="1:8" ht="31.5" x14ac:dyDescent="0.2">
      <c r="A259" s="401" t="s">
        <v>79</v>
      </c>
      <c r="B259" s="410">
        <v>4</v>
      </c>
      <c r="C259" s="403">
        <v>3.6</v>
      </c>
      <c r="D259" s="404" t="s">
        <v>597</v>
      </c>
      <c r="E259" s="400"/>
      <c r="F259" s="157"/>
      <c r="G259" s="16"/>
      <c r="H259" s="16"/>
    </row>
    <row r="260" spans="1:8" ht="31.5" x14ac:dyDescent="0.2">
      <c r="A260" s="401" t="s">
        <v>80</v>
      </c>
      <c r="B260" s="410">
        <v>5</v>
      </c>
      <c r="C260" s="403">
        <v>4.5</v>
      </c>
      <c r="D260" s="404" t="s">
        <v>597</v>
      </c>
      <c r="E260" s="400"/>
      <c r="F260" s="157"/>
      <c r="G260" s="16"/>
      <c r="H260" s="16"/>
    </row>
    <row r="261" spans="1:8" ht="31.5" x14ac:dyDescent="0.2">
      <c r="A261" s="401" t="s">
        <v>81</v>
      </c>
      <c r="B261" s="410">
        <v>5.5</v>
      </c>
      <c r="C261" s="403">
        <v>5</v>
      </c>
      <c r="D261" s="404" t="s">
        <v>597</v>
      </c>
      <c r="E261" s="400"/>
      <c r="F261" s="157"/>
      <c r="G261" s="16"/>
      <c r="H261" s="16"/>
    </row>
    <row r="262" spans="1:8" ht="31.5" x14ac:dyDescent="0.2">
      <c r="A262" s="401" t="s">
        <v>82</v>
      </c>
      <c r="B262" s="410">
        <v>7</v>
      </c>
      <c r="C262" s="403">
        <v>6</v>
      </c>
      <c r="D262" s="404" t="s">
        <v>597</v>
      </c>
      <c r="E262" s="400"/>
      <c r="F262" s="157"/>
      <c r="G262" s="16"/>
      <c r="H262" s="16"/>
    </row>
    <row r="263" spans="1:8" ht="31.5" x14ac:dyDescent="0.2">
      <c r="A263" s="401" t="s">
        <v>83</v>
      </c>
      <c r="B263" s="410">
        <v>2.5</v>
      </c>
      <c r="C263" s="403">
        <v>2.2000000000000002</v>
      </c>
      <c r="D263" s="404" t="s">
        <v>597</v>
      </c>
      <c r="E263" s="400"/>
      <c r="F263" s="157"/>
      <c r="G263" s="16"/>
      <c r="H263" s="16"/>
    </row>
    <row r="264" spans="1:8" ht="32.25" thickBot="1" x14ac:dyDescent="0.25">
      <c r="A264" s="411" t="s">
        <v>84</v>
      </c>
      <c r="B264" s="412">
        <v>2.7</v>
      </c>
      <c r="C264" s="413">
        <v>2.4</v>
      </c>
      <c r="D264" s="414" t="s">
        <v>597</v>
      </c>
      <c r="E264" s="400"/>
      <c r="F264" s="157"/>
      <c r="G264" s="16"/>
      <c r="H264" s="16"/>
    </row>
    <row r="265" spans="1:8" ht="15" x14ac:dyDescent="0.2">
      <c r="A265" s="36"/>
      <c r="B265" s="36"/>
      <c r="C265" s="36"/>
      <c r="D265" s="36"/>
      <c r="E265" s="36"/>
      <c r="F265" s="36"/>
    </row>
    <row r="266" spans="1:8" ht="15.75" outlineLevel="1" x14ac:dyDescent="0.25">
      <c r="A266" s="11" t="s">
        <v>347</v>
      </c>
      <c r="B266" s="415"/>
      <c r="C266" s="416"/>
      <c r="D266" s="35"/>
      <c r="E266" s="36"/>
      <c r="F266" s="36"/>
      <c r="H266" s="4"/>
    </row>
    <row r="267" spans="1:8" ht="15.75" x14ac:dyDescent="0.2">
      <c r="A267" s="417" t="s">
        <v>68</v>
      </c>
      <c r="B267" s="418" t="s">
        <v>665</v>
      </c>
      <c r="C267" s="419" t="s">
        <v>683</v>
      </c>
      <c r="D267" s="420" t="s">
        <v>682</v>
      </c>
      <c r="E267" s="36"/>
      <c r="F267" s="36"/>
      <c r="H267" s="4"/>
    </row>
    <row r="268" spans="1:8" ht="13.5" customHeight="1" thickBot="1" x14ac:dyDescent="0.25">
      <c r="A268" s="458" t="s">
        <v>552</v>
      </c>
      <c r="B268" s="459"/>
      <c r="C268" s="459"/>
      <c r="D268" s="460"/>
      <c r="E268" s="36"/>
      <c r="F268" s="36"/>
    </row>
    <row r="269" spans="1:8" ht="49.5" customHeight="1" thickBot="1" x14ac:dyDescent="0.25">
      <c r="A269" s="421" t="s">
        <v>553</v>
      </c>
      <c r="B269" s="422">
        <v>120</v>
      </c>
      <c r="C269" s="423">
        <v>110</v>
      </c>
      <c r="D269" s="423">
        <v>100</v>
      </c>
      <c r="E269" s="36"/>
      <c r="F269" s="36"/>
    </row>
    <row r="270" spans="1:8" ht="14.25" customHeight="1" x14ac:dyDescent="0.2">
      <c r="A270" s="461" t="s">
        <v>348</v>
      </c>
      <c r="B270" s="462"/>
      <c r="C270" s="462"/>
      <c r="D270" s="463"/>
      <c r="E270" s="36"/>
      <c r="F270" s="36"/>
      <c r="H270" s="4"/>
    </row>
    <row r="271" spans="1:8" ht="63" x14ac:dyDescent="0.2">
      <c r="A271" s="424" t="s">
        <v>107</v>
      </c>
      <c r="B271" s="422">
        <v>120</v>
      </c>
      <c r="C271" s="423">
        <v>110</v>
      </c>
      <c r="D271" s="423">
        <v>100</v>
      </c>
      <c r="E271" s="36"/>
      <c r="F271" s="36"/>
      <c r="H271" s="4"/>
    </row>
    <row r="272" spans="1:8" ht="14.25" customHeight="1" x14ac:dyDescent="0.2">
      <c r="A272" s="447" t="s">
        <v>361</v>
      </c>
      <c r="B272" s="448"/>
      <c r="C272" s="448"/>
      <c r="D272" s="449"/>
      <c r="E272" s="36"/>
      <c r="F272" s="36"/>
      <c r="H272" s="4"/>
    </row>
    <row r="273" spans="1:8" ht="30.75" customHeight="1" x14ac:dyDescent="0.25">
      <c r="A273" s="425" t="s">
        <v>362</v>
      </c>
      <c r="B273" s="426"/>
      <c r="C273" s="426"/>
      <c r="D273" s="426"/>
      <c r="E273" s="426"/>
      <c r="F273" s="426"/>
      <c r="G273" s="4"/>
    </row>
    <row r="274" spans="1:8" ht="15" x14ac:dyDescent="0.2">
      <c r="A274" s="36"/>
      <c r="B274" s="36"/>
      <c r="C274" s="36"/>
      <c r="D274" s="36"/>
      <c r="E274" s="36"/>
      <c r="F274" s="36"/>
    </row>
    <row r="275" spans="1:8" ht="12.75" customHeight="1" outlineLevel="1" x14ac:dyDescent="0.2">
      <c r="A275" s="36"/>
      <c r="B275" s="36"/>
      <c r="C275" s="36"/>
      <c r="D275" s="36"/>
      <c r="E275" s="36"/>
      <c r="F275" s="36"/>
      <c r="H275" s="4"/>
    </row>
    <row r="276" spans="1:8" ht="15" outlineLevel="1" x14ac:dyDescent="0.2">
      <c r="A276" s="36"/>
      <c r="B276" s="36"/>
      <c r="C276" s="36"/>
      <c r="D276" s="36"/>
      <c r="E276" s="36"/>
      <c r="F276" s="36"/>
      <c r="H276" s="4"/>
    </row>
    <row r="440" spans="1:7" x14ac:dyDescent="0.2">
      <c r="A440" s="4"/>
      <c r="B440" s="4"/>
      <c r="C440" s="4"/>
      <c r="D440" s="4"/>
      <c r="E440" s="4"/>
      <c r="F440" s="4"/>
      <c r="G440" s="4"/>
    </row>
  </sheetData>
  <mergeCells count="137">
    <mergeCell ref="A88:E88"/>
    <mergeCell ref="A92:B92"/>
    <mergeCell ref="B141:C141"/>
    <mergeCell ref="A115:A116"/>
    <mergeCell ref="B138:C138"/>
    <mergeCell ref="C115:E115"/>
    <mergeCell ref="B115:B116"/>
    <mergeCell ref="D170:E170"/>
    <mergeCell ref="D171:E171"/>
    <mergeCell ref="A140:D140"/>
    <mergeCell ref="A135:A136"/>
    <mergeCell ref="B135:C135"/>
    <mergeCell ref="B136:C136"/>
    <mergeCell ref="A138:A139"/>
    <mergeCell ref="A126:B126"/>
    <mergeCell ref="B139:C139"/>
    <mergeCell ref="A134:D134"/>
    <mergeCell ref="A137:D137"/>
    <mergeCell ref="A123:B123"/>
    <mergeCell ref="A157:C157"/>
    <mergeCell ref="A154:C154"/>
    <mergeCell ref="A144:A145"/>
    <mergeCell ref="A106:B106"/>
    <mergeCell ref="A105:B105"/>
    <mergeCell ref="A104:B104"/>
    <mergeCell ref="A102:B102"/>
    <mergeCell ref="A91:B91"/>
    <mergeCell ref="A96:B96"/>
    <mergeCell ref="A103:B103"/>
    <mergeCell ref="A95:B95"/>
    <mergeCell ref="A101:B101"/>
    <mergeCell ref="A100:B100"/>
    <mergeCell ref="A99:B99"/>
    <mergeCell ref="A97:B97"/>
    <mergeCell ref="A94:B94"/>
    <mergeCell ref="A93:B93"/>
    <mergeCell ref="A141:A142"/>
    <mergeCell ref="B234:B235"/>
    <mergeCell ref="A143:D143"/>
    <mergeCell ref="E184:F184"/>
    <mergeCell ref="E177:F177"/>
    <mergeCell ref="A165:B165"/>
    <mergeCell ref="A159:C159"/>
    <mergeCell ref="A158:C158"/>
    <mergeCell ref="A198:F198"/>
    <mergeCell ref="E200:F200"/>
    <mergeCell ref="B142:C142"/>
    <mergeCell ref="B144:C144"/>
    <mergeCell ref="A153:C153"/>
    <mergeCell ref="B145:C145"/>
    <mergeCell ref="D210:E210"/>
    <mergeCell ref="D209:E209"/>
    <mergeCell ref="A3:B3"/>
    <mergeCell ref="E73:F73"/>
    <mergeCell ref="A76:A77"/>
    <mergeCell ref="E64:F64"/>
    <mergeCell ref="B76:B77"/>
    <mergeCell ref="E68:F68"/>
    <mergeCell ref="E69:F69"/>
    <mergeCell ref="B38:C38"/>
    <mergeCell ref="B37:C37"/>
    <mergeCell ref="B40:C40"/>
    <mergeCell ref="B39:C39"/>
    <mergeCell ref="C49:C60"/>
    <mergeCell ref="A30:F30"/>
    <mergeCell ref="A36:F36"/>
    <mergeCell ref="B34:C35"/>
    <mergeCell ref="A34:A35"/>
    <mergeCell ref="A46:E46"/>
    <mergeCell ref="A75:E75"/>
    <mergeCell ref="C76:F76"/>
    <mergeCell ref="D49:D60"/>
    <mergeCell ref="E49:E60"/>
    <mergeCell ref="E65:F65"/>
    <mergeCell ref="E72:F72"/>
    <mergeCell ref="A234:A235"/>
    <mergeCell ref="A155:C155"/>
    <mergeCell ref="A156:C156"/>
    <mergeCell ref="A194:B194"/>
    <mergeCell ref="A195:B195"/>
    <mergeCell ref="A218:B218"/>
    <mergeCell ref="A222:B222"/>
    <mergeCell ref="E191:F191"/>
    <mergeCell ref="E190:F190"/>
    <mergeCell ref="E187:F187"/>
    <mergeCell ref="D211:E211"/>
    <mergeCell ref="D215:E215"/>
    <mergeCell ref="D213:E213"/>
    <mergeCell ref="D212:E212"/>
    <mergeCell ref="C234:C235"/>
    <mergeCell ref="D230:E231"/>
    <mergeCell ref="C230:C231"/>
    <mergeCell ref="A163:E163"/>
    <mergeCell ref="A219:B219"/>
    <mergeCell ref="E148:F148"/>
    <mergeCell ref="A166:B166"/>
    <mergeCell ref="A167:B167"/>
    <mergeCell ref="B230:B231"/>
    <mergeCell ref="A196:B196"/>
    <mergeCell ref="D174:E174"/>
    <mergeCell ref="D173:E173"/>
    <mergeCell ref="D172:E172"/>
    <mergeCell ref="A230:A231"/>
    <mergeCell ref="A272:D272"/>
    <mergeCell ref="C232:C233"/>
    <mergeCell ref="B228:C228"/>
    <mergeCell ref="A227:B227"/>
    <mergeCell ref="A240:A241"/>
    <mergeCell ref="A268:D268"/>
    <mergeCell ref="A270:D270"/>
    <mergeCell ref="D236:E237"/>
    <mergeCell ref="A223:B223"/>
    <mergeCell ref="A224:B224"/>
    <mergeCell ref="B236:B237"/>
    <mergeCell ref="B238:B239"/>
    <mergeCell ref="A225:B225"/>
    <mergeCell ref="D232:E233"/>
    <mergeCell ref="D238:E239"/>
    <mergeCell ref="C238:C239"/>
    <mergeCell ref="C236:C237"/>
    <mergeCell ref="C240:C241"/>
    <mergeCell ref="B240:B241"/>
    <mergeCell ref="D234:E235"/>
    <mergeCell ref="A238:A239"/>
    <mergeCell ref="A236:A237"/>
    <mergeCell ref="A232:A233"/>
    <mergeCell ref="B232:B233"/>
    <mergeCell ref="D214:E214"/>
    <mergeCell ref="E181:F181"/>
    <mergeCell ref="E178:F178"/>
    <mergeCell ref="E179:F179"/>
    <mergeCell ref="E180:F180"/>
    <mergeCell ref="E185:F185"/>
    <mergeCell ref="E199:F199"/>
    <mergeCell ref="E203:F203"/>
    <mergeCell ref="E204:F206"/>
    <mergeCell ref="E186:F186"/>
  </mergeCells>
  <phoneticPr fontId="0" type="noConversion"/>
  <pageMargins left="0.75" right="0.75" top="1" bottom="1" header="0.5" footer="0.5"/>
  <pageSetup paperSize="9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1"/>
  </sheetPr>
  <dimension ref="A1:S55"/>
  <sheetViews>
    <sheetView topLeftCell="A33" workbookViewId="0">
      <selection activeCell="B4" sqref="B4:E4"/>
    </sheetView>
  </sheetViews>
  <sheetFormatPr defaultRowHeight="12.75" outlineLevelRow="1" x14ac:dyDescent="0.2"/>
  <cols>
    <col min="1" max="1" width="34.85546875" customWidth="1"/>
    <col min="4" max="4" width="30.7109375" customWidth="1"/>
  </cols>
  <sheetData>
    <row r="1" spans="1:19" x14ac:dyDescent="0.2">
      <c r="S1" s="1"/>
    </row>
    <row r="2" spans="1:19" ht="18.75" x14ac:dyDescent="0.3">
      <c r="A2" s="4"/>
      <c r="B2" s="37"/>
      <c r="C2" s="34"/>
      <c r="D2" s="35"/>
      <c r="E2" s="35"/>
      <c r="F2" s="4"/>
      <c r="G2" s="4"/>
      <c r="H2" s="4"/>
      <c r="S2" s="1"/>
    </row>
    <row r="3" spans="1:19" ht="7.5" customHeight="1" x14ac:dyDescent="0.2">
      <c r="A3" s="4"/>
      <c r="B3" s="567"/>
      <c r="C3" s="567"/>
      <c r="D3" s="567"/>
      <c r="E3" s="567"/>
      <c r="F3" s="28"/>
      <c r="G3" s="28"/>
      <c r="H3" s="4"/>
      <c r="S3" s="1"/>
    </row>
    <row r="4" spans="1:19" ht="15" x14ac:dyDescent="0.25">
      <c r="A4" s="4"/>
      <c r="B4" s="568"/>
      <c r="C4" s="568"/>
      <c r="D4" s="568"/>
      <c r="E4" s="568"/>
      <c r="F4" s="5"/>
      <c r="G4" s="5"/>
      <c r="H4" s="4"/>
      <c r="S4" s="1"/>
    </row>
    <row r="5" spans="1:19" ht="15" customHeight="1" x14ac:dyDescent="0.25">
      <c r="A5" s="51"/>
      <c r="B5" s="569"/>
      <c r="C5" s="569"/>
      <c r="D5" s="569"/>
      <c r="E5" s="4"/>
      <c r="F5" s="4"/>
      <c r="G5" s="4"/>
      <c r="H5" s="4"/>
      <c r="S5" s="1"/>
    </row>
    <row r="6" spans="1:19" ht="15" x14ac:dyDescent="0.2">
      <c r="A6" s="4"/>
      <c r="B6" s="36"/>
      <c r="C6" s="4"/>
      <c r="D6" s="4"/>
      <c r="E6" s="4"/>
      <c r="F6" s="4"/>
      <c r="G6" s="4"/>
      <c r="H6" s="4"/>
      <c r="S6" s="1"/>
    </row>
    <row r="7" spans="1:19" ht="13.5" x14ac:dyDescent="0.25">
      <c r="B7" s="570" t="s">
        <v>32</v>
      </c>
      <c r="C7" s="571"/>
      <c r="D7" s="571"/>
      <c r="E7" s="29"/>
      <c r="F7" s="29"/>
      <c r="G7" s="29"/>
      <c r="H7" s="4"/>
      <c r="S7" s="1"/>
    </row>
    <row r="8" spans="1:19" ht="27" customHeight="1" x14ac:dyDescent="0.3">
      <c r="A8" s="39" t="s">
        <v>502</v>
      </c>
      <c r="B8" s="40"/>
      <c r="C8" s="41"/>
      <c r="D8" s="41"/>
      <c r="E8" s="42"/>
      <c r="F8" s="46"/>
      <c r="G8" s="42"/>
      <c r="H8" s="38"/>
      <c r="S8" s="1"/>
    </row>
    <row r="9" spans="1:19" x14ac:dyDescent="0.2">
      <c r="A9" s="4"/>
      <c r="B9" s="4"/>
      <c r="C9" s="4"/>
      <c r="D9" s="4"/>
      <c r="E9" s="4"/>
      <c r="F9" s="4"/>
      <c r="G9" s="4"/>
      <c r="S9" s="1"/>
    </row>
    <row r="10" spans="1:19" s="44" customFormat="1" ht="21" outlineLevel="1" thickBot="1" x14ac:dyDescent="0.25">
      <c r="A10" s="572" t="s">
        <v>210</v>
      </c>
      <c r="B10" s="573"/>
      <c r="C10" s="573"/>
      <c r="D10" s="573"/>
      <c r="E10" s="95"/>
      <c r="F10" s="45"/>
      <c r="G10" s="45"/>
      <c r="H10" s="45"/>
      <c r="S10" s="96"/>
    </row>
    <row r="11" spans="1:19" s="44" customFormat="1" ht="12.75" customHeight="1" outlineLevel="1" x14ac:dyDescent="0.25">
      <c r="A11" s="562" t="s">
        <v>205</v>
      </c>
      <c r="B11" s="565" t="s">
        <v>739</v>
      </c>
      <c r="C11" s="566"/>
      <c r="D11" s="201">
        <v>230</v>
      </c>
      <c r="E11" s="36"/>
      <c r="F11" s="45"/>
      <c r="G11" s="45"/>
      <c r="H11" s="45"/>
      <c r="S11" s="96"/>
    </row>
    <row r="12" spans="1:19" s="44" customFormat="1" ht="12.75" customHeight="1" outlineLevel="1" x14ac:dyDescent="0.25">
      <c r="A12" s="563"/>
      <c r="B12" s="556" t="s">
        <v>740</v>
      </c>
      <c r="C12" s="557"/>
      <c r="D12" s="202">
        <v>225</v>
      </c>
      <c r="E12" s="36"/>
      <c r="F12" s="45"/>
      <c r="G12" s="45"/>
      <c r="H12" s="45"/>
      <c r="S12" s="96"/>
    </row>
    <row r="13" spans="1:19" s="44" customFormat="1" ht="12.75" customHeight="1" outlineLevel="1" x14ac:dyDescent="0.25">
      <c r="A13" s="563"/>
      <c r="B13" s="556" t="s">
        <v>737</v>
      </c>
      <c r="C13" s="557"/>
      <c r="D13" s="202"/>
      <c r="E13" s="36"/>
      <c r="F13" s="45"/>
      <c r="G13" s="45"/>
      <c r="H13" s="45"/>
      <c r="S13" s="96"/>
    </row>
    <row r="14" spans="1:19" s="44" customFormat="1" ht="13.5" customHeight="1" outlineLevel="1" thickBot="1" x14ac:dyDescent="0.3">
      <c r="A14" s="564"/>
      <c r="B14" s="558" t="s">
        <v>741</v>
      </c>
      <c r="C14" s="559"/>
      <c r="D14" s="203" t="s">
        <v>711</v>
      </c>
      <c r="E14" s="36"/>
      <c r="F14" s="45"/>
      <c r="G14" s="45"/>
      <c r="H14" s="45"/>
      <c r="S14" s="96"/>
    </row>
    <row r="15" spans="1:19" ht="15" x14ac:dyDescent="0.2">
      <c r="A15" s="36"/>
      <c r="B15" s="36"/>
      <c r="C15" s="36"/>
      <c r="D15" s="36"/>
      <c r="E15" s="36"/>
      <c r="F15" s="4"/>
      <c r="G15" s="4"/>
      <c r="S15" s="1"/>
    </row>
    <row r="16" spans="1:19" s="44" customFormat="1" ht="16.5" outlineLevel="1" thickBot="1" x14ac:dyDescent="0.3">
      <c r="A16" s="580" t="s">
        <v>211</v>
      </c>
      <c r="B16" s="581"/>
      <c r="C16" s="581"/>
      <c r="D16" s="581"/>
      <c r="E16" s="186"/>
      <c r="F16" s="45"/>
      <c r="G16" s="45"/>
      <c r="H16" s="45"/>
      <c r="S16" s="96"/>
    </row>
    <row r="17" spans="1:19" s="44" customFormat="1" ht="12.75" customHeight="1" outlineLevel="1" x14ac:dyDescent="0.25">
      <c r="A17" s="582" t="s">
        <v>212</v>
      </c>
      <c r="B17" s="565" t="s">
        <v>736</v>
      </c>
      <c r="C17" s="566"/>
      <c r="D17" s="198">
        <v>240</v>
      </c>
      <c r="E17" s="36"/>
      <c r="F17" s="45"/>
      <c r="G17" s="45"/>
      <c r="H17" s="45"/>
      <c r="S17" s="96"/>
    </row>
    <row r="18" spans="1:19" s="44" customFormat="1" ht="12.75" customHeight="1" outlineLevel="1" x14ac:dyDescent="0.25">
      <c r="A18" s="583"/>
      <c r="B18" s="556" t="s">
        <v>737</v>
      </c>
      <c r="C18" s="557"/>
      <c r="D18" s="199">
        <v>230</v>
      </c>
      <c r="E18" s="36"/>
      <c r="F18" s="45"/>
      <c r="G18" s="45"/>
      <c r="H18" s="45"/>
      <c r="S18" s="96"/>
    </row>
    <row r="19" spans="1:19" s="44" customFormat="1" ht="13.5" customHeight="1" outlineLevel="1" thickBot="1" x14ac:dyDescent="0.3">
      <c r="A19" s="584"/>
      <c r="B19" s="558" t="s">
        <v>738</v>
      </c>
      <c r="C19" s="559"/>
      <c r="D19" s="200">
        <v>220</v>
      </c>
      <c r="E19" s="36"/>
      <c r="F19" s="45"/>
      <c r="G19" s="45"/>
      <c r="H19" s="45"/>
      <c r="S19" s="96"/>
    </row>
    <row r="20" spans="1:19" ht="15" x14ac:dyDescent="0.2">
      <c r="A20" s="36"/>
      <c r="B20" s="36"/>
      <c r="C20" s="36"/>
      <c r="D20" s="36"/>
      <c r="E20" s="36"/>
      <c r="F20" s="4"/>
      <c r="G20" s="4"/>
      <c r="S20" s="1"/>
    </row>
    <row r="21" spans="1:19" ht="23.25" customHeight="1" thickBot="1" x14ac:dyDescent="0.3">
      <c r="A21" s="585" t="s">
        <v>213</v>
      </c>
      <c r="B21" s="586"/>
      <c r="C21" s="586"/>
      <c r="D21" s="586"/>
      <c r="E21" s="587"/>
      <c r="S21" s="1"/>
    </row>
    <row r="22" spans="1:19" ht="15.75" customHeight="1" x14ac:dyDescent="0.25">
      <c r="A22" s="562" t="s">
        <v>205</v>
      </c>
      <c r="B22" s="574" t="s">
        <v>206</v>
      </c>
      <c r="C22" s="575"/>
      <c r="D22" s="91">
        <v>250</v>
      </c>
      <c r="E22" s="162"/>
      <c r="F22" s="92"/>
      <c r="S22" s="1"/>
    </row>
    <row r="23" spans="1:19" ht="15.75" customHeight="1" x14ac:dyDescent="0.25">
      <c r="A23" s="563"/>
      <c r="B23" s="576" t="s">
        <v>207</v>
      </c>
      <c r="C23" s="577"/>
      <c r="D23" s="93">
        <v>240</v>
      </c>
      <c r="E23" s="162"/>
      <c r="F23" s="92"/>
      <c r="S23" s="1"/>
    </row>
    <row r="24" spans="1:19" ht="15.75" customHeight="1" x14ac:dyDescent="0.25">
      <c r="A24" s="563"/>
      <c r="B24" s="576" t="s">
        <v>208</v>
      </c>
      <c r="C24" s="577"/>
      <c r="D24" s="93">
        <v>220</v>
      </c>
      <c r="E24" s="162"/>
      <c r="F24" s="92"/>
      <c r="S24" s="1"/>
    </row>
    <row r="25" spans="1:19" ht="30.75" customHeight="1" thickBot="1" x14ac:dyDescent="0.3">
      <c r="A25" s="564"/>
      <c r="B25" s="578" t="s">
        <v>209</v>
      </c>
      <c r="C25" s="579"/>
      <c r="D25" s="94" t="s">
        <v>711</v>
      </c>
      <c r="E25" s="162"/>
      <c r="F25" s="92"/>
      <c r="S25" s="1"/>
    </row>
    <row r="26" spans="1:19" ht="15" x14ac:dyDescent="0.2">
      <c r="A26" s="36"/>
      <c r="B26" s="36"/>
      <c r="C26" s="36"/>
      <c r="D26" s="36"/>
      <c r="E26" s="36"/>
      <c r="F26" s="4"/>
      <c r="G26" s="4"/>
      <c r="S26" s="1"/>
    </row>
    <row r="27" spans="1:19" ht="23.25" customHeight="1" thickBot="1" x14ac:dyDescent="0.3">
      <c r="A27" s="585" t="s">
        <v>215</v>
      </c>
      <c r="B27" s="586"/>
      <c r="C27" s="586"/>
      <c r="D27" s="586"/>
      <c r="E27" s="587"/>
      <c r="S27" s="1"/>
    </row>
    <row r="28" spans="1:19" ht="15.75" customHeight="1" x14ac:dyDescent="0.25">
      <c r="A28" s="562" t="s">
        <v>205</v>
      </c>
      <c r="B28" s="574" t="s">
        <v>206</v>
      </c>
      <c r="C28" s="575"/>
      <c r="D28" s="91">
        <v>250</v>
      </c>
      <c r="E28" s="162"/>
      <c r="F28" s="92"/>
      <c r="S28" s="1"/>
    </row>
    <row r="29" spans="1:19" ht="15.75" customHeight="1" x14ac:dyDescent="0.25">
      <c r="A29" s="563"/>
      <c r="B29" s="576" t="s">
        <v>207</v>
      </c>
      <c r="C29" s="577"/>
      <c r="D29" s="93">
        <v>240</v>
      </c>
      <c r="E29" s="162"/>
      <c r="F29" s="92"/>
      <c r="S29" s="1"/>
    </row>
    <row r="30" spans="1:19" ht="15.75" customHeight="1" x14ac:dyDescent="0.25">
      <c r="A30" s="563"/>
      <c r="B30" s="576" t="s">
        <v>208</v>
      </c>
      <c r="C30" s="577"/>
      <c r="D30" s="93">
        <v>220</v>
      </c>
      <c r="E30" s="162"/>
      <c r="F30" s="92"/>
      <c r="S30" s="1"/>
    </row>
    <row r="31" spans="1:19" ht="30.75" customHeight="1" thickBot="1" x14ac:dyDescent="0.3">
      <c r="A31" s="564"/>
      <c r="B31" s="578" t="s">
        <v>209</v>
      </c>
      <c r="C31" s="579"/>
      <c r="D31" s="94" t="s">
        <v>214</v>
      </c>
      <c r="E31" s="162"/>
      <c r="F31" s="92"/>
      <c r="S31" s="1"/>
    </row>
    <row r="32" spans="1:19" ht="15" x14ac:dyDescent="0.2">
      <c r="A32" s="36"/>
      <c r="B32" s="36"/>
      <c r="C32" s="36"/>
      <c r="D32" s="36"/>
      <c r="E32" s="36"/>
    </row>
    <row r="33" spans="1:19" s="44" customFormat="1" ht="16.5" outlineLevel="1" thickBot="1" x14ac:dyDescent="0.25">
      <c r="A33" s="560" t="s">
        <v>190</v>
      </c>
      <c r="B33" s="561"/>
      <c r="C33" s="561"/>
      <c r="D33" s="561"/>
      <c r="E33" s="186"/>
      <c r="F33" s="45"/>
      <c r="G33" s="45"/>
      <c r="H33" s="45"/>
      <c r="S33" s="96"/>
    </row>
    <row r="34" spans="1:19" s="44" customFormat="1" ht="12.75" customHeight="1" outlineLevel="1" x14ac:dyDescent="0.25">
      <c r="A34" s="562" t="s">
        <v>205</v>
      </c>
      <c r="B34" s="565" t="s">
        <v>739</v>
      </c>
      <c r="C34" s="566"/>
      <c r="D34" s="201">
        <v>215</v>
      </c>
      <c r="E34" s="36"/>
      <c r="F34" s="45"/>
      <c r="G34" s="45"/>
      <c r="H34" s="45"/>
      <c r="S34" s="96"/>
    </row>
    <row r="35" spans="1:19" s="44" customFormat="1" ht="12.75" customHeight="1" outlineLevel="1" x14ac:dyDescent="0.25">
      <c r="A35" s="563"/>
      <c r="B35" s="556" t="s">
        <v>740</v>
      </c>
      <c r="C35" s="557"/>
      <c r="D35" s="202">
        <v>210</v>
      </c>
      <c r="E35" s="36"/>
      <c r="F35" s="45"/>
      <c r="G35" s="45"/>
      <c r="H35" s="45"/>
      <c r="S35" s="96"/>
    </row>
    <row r="36" spans="1:19" s="44" customFormat="1" ht="12.75" customHeight="1" outlineLevel="1" x14ac:dyDescent="0.25">
      <c r="A36" s="563"/>
      <c r="B36" s="556" t="s">
        <v>737</v>
      </c>
      <c r="C36" s="557"/>
      <c r="D36" s="202">
        <v>200</v>
      </c>
      <c r="E36" s="36"/>
      <c r="F36" s="45"/>
      <c r="G36" s="45"/>
      <c r="H36" s="45"/>
      <c r="S36" s="96"/>
    </row>
    <row r="37" spans="1:19" s="44" customFormat="1" ht="13.5" customHeight="1" outlineLevel="1" thickBot="1" x14ac:dyDescent="0.3">
      <c r="A37" s="564"/>
      <c r="B37" s="558" t="s">
        <v>741</v>
      </c>
      <c r="C37" s="559"/>
      <c r="D37" s="203" t="s">
        <v>711</v>
      </c>
      <c r="E37" s="36"/>
      <c r="F37" s="45"/>
      <c r="G37" s="45"/>
      <c r="H37" s="45"/>
      <c r="J37"/>
      <c r="S37" s="96"/>
    </row>
    <row r="38" spans="1:19" ht="15" x14ac:dyDescent="0.2">
      <c r="A38" s="36"/>
      <c r="B38" s="36"/>
      <c r="C38" s="36"/>
      <c r="D38" s="36"/>
      <c r="E38" s="36"/>
    </row>
    <row r="39" spans="1:19" s="44" customFormat="1" ht="16.5" outlineLevel="1" thickBot="1" x14ac:dyDescent="0.25">
      <c r="A39" s="560" t="s">
        <v>191</v>
      </c>
      <c r="B39" s="561"/>
      <c r="C39" s="561"/>
      <c r="D39" s="561"/>
      <c r="E39" s="186"/>
      <c r="F39" s="45"/>
      <c r="G39" s="45"/>
      <c r="H39"/>
      <c r="S39" s="96"/>
    </row>
    <row r="40" spans="1:19" s="44" customFormat="1" ht="12.75" customHeight="1" outlineLevel="1" x14ac:dyDescent="0.25">
      <c r="A40" s="562" t="s">
        <v>205</v>
      </c>
      <c r="B40" s="565" t="s">
        <v>739</v>
      </c>
      <c r="C40" s="566"/>
      <c r="D40" s="201">
        <v>210</v>
      </c>
      <c r="E40" s="36"/>
      <c r="F40" s="45"/>
      <c r="G40" s="45"/>
      <c r="H40" s="45"/>
      <c r="S40" s="96"/>
    </row>
    <row r="41" spans="1:19" s="44" customFormat="1" ht="12.75" customHeight="1" outlineLevel="1" x14ac:dyDescent="0.25">
      <c r="A41" s="563"/>
      <c r="B41" s="556" t="s">
        <v>740</v>
      </c>
      <c r="C41" s="557"/>
      <c r="D41" s="202">
        <v>205</v>
      </c>
      <c r="E41" s="36"/>
      <c r="F41" s="45"/>
      <c r="G41" s="45"/>
      <c r="H41" s="45"/>
      <c r="S41" s="96"/>
    </row>
    <row r="42" spans="1:19" s="44" customFormat="1" ht="12.75" customHeight="1" outlineLevel="1" x14ac:dyDescent="0.25">
      <c r="A42" s="563"/>
      <c r="B42" s="556" t="s">
        <v>737</v>
      </c>
      <c r="C42" s="557"/>
      <c r="D42" s="202">
        <v>200</v>
      </c>
      <c r="E42" s="36"/>
      <c r="F42" s="45"/>
      <c r="G42" s="45"/>
      <c r="H42" s="45"/>
      <c r="S42" s="96"/>
    </row>
    <row r="43" spans="1:19" s="44" customFormat="1" ht="13.5" customHeight="1" outlineLevel="1" thickBot="1" x14ac:dyDescent="0.3">
      <c r="A43" s="564"/>
      <c r="B43" s="558" t="s">
        <v>741</v>
      </c>
      <c r="C43" s="559"/>
      <c r="D43" s="203" t="s">
        <v>711</v>
      </c>
      <c r="E43" s="36"/>
      <c r="F43" s="45"/>
      <c r="G43" s="45"/>
      <c r="H43" s="45"/>
      <c r="S43" s="96"/>
    </row>
    <row r="44" spans="1:19" ht="15" x14ac:dyDescent="0.2">
      <c r="A44" s="36"/>
      <c r="B44" s="36"/>
      <c r="C44" s="36"/>
      <c r="D44" s="36"/>
      <c r="E44" s="36"/>
    </row>
    <row r="45" spans="1:19" s="44" customFormat="1" ht="16.5" outlineLevel="1" thickBot="1" x14ac:dyDescent="0.25">
      <c r="A45" s="560" t="s">
        <v>160</v>
      </c>
      <c r="B45" s="561"/>
      <c r="C45" s="561"/>
      <c r="D45" s="561"/>
      <c r="E45" s="186"/>
      <c r="F45" s="45"/>
      <c r="G45" s="45"/>
      <c r="H45"/>
      <c r="S45" s="96"/>
    </row>
    <row r="46" spans="1:19" s="44" customFormat="1" ht="12.75" customHeight="1" outlineLevel="1" x14ac:dyDescent="0.25">
      <c r="A46" s="562" t="s">
        <v>205</v>
      </c>
      <c r="B46" s="565" t="s">
        <v>739</v>
      </c>
      <c r="C46" s="566"/>
      <c r="D46" s="201">
        <v>215</v>
      </c>
      <c r="E46" s="36"/>
      <c r="F46" s="45"/>
      <c r="G46" s="45"/>
      <c r="H46" s="45"/>
      <c r="S46" s="96"/>
    </row>
    <row r="47" spans="1:19" s="44" customFormat="1" ht="12.75" customHeight="1" outlineLevel="1" x14ac:dyDescent="0.25">
      <c r="A47" s="563"/>
      <c r="B47" s="556" t="s">
        <v>740</v>
      </c>
      <c r="C47" s="557"/>
      <c r="D47" s="202">
        <v>210</v>
      </c>
      <c r="E47" s="36"/>
      <c r="F47" s="45"/>
      <c r="G47" s="45"/>
      <c r="H47" s="45"/>
      <c r="S47" s="96"/>
    </row>
    <row r="48" spans="1:19" s="44" customFormat="1" ht="12.75" customHeight="1" outlineLevel="1" x14ac:dyDescent="0.25">
      <c r="A48" s="563"/>
      <c r="B48" s="556" t="s">
        <v>737</v>
      </c>
      <c r="C48" s="557"/>
      <c r="D48" s="202">
        <v>205</v>
      </c>
      <c r="E48" s="36"/>
      <c r="F48" s="45"/>
      <c r="G48" s="45"/>
      <c r="H48" s="45"/>
      <c r="S48" s="96"/>
    </row>
    <row r="49" spans="1:19" s="44" customFormat="1" ht="13.5" customHeight="1" outlineLevel="1" thickBot="1" x14ac:dyDescent="0.3">
      <c r="A49" s="564"/>
      <c r="B49" s="558" t="s">
        <v>741</v>
      </c>
      <c r="C49" s="559"/>
      <c r="D49" s="203" t="s">
        <v>711</v>
      </c>
      <c r="E49" s="36"/>
      <c r="F49" s="45"/>
      <c r="G49" s="45"/>
      <c r="H49" s="45"/>
      <c r="S49" s="96"/>
    </row>
    <row r="50" spans="1:19" ht="15" x14ac:dyDescent="0.2">
      <c r="A50" s="36"/>
      <c r="B50" s="36"/>
      <c r="C50" s="36"/>
      <c r="D50" s="36"/>
      <c r="E50" s="36"/>
    </row>
    <row r="51" spans="1:19" s="44" customFormat="1" ht="16.5" outlineLevel="1" thickBot="1" x14ac:dyDescent="0.25">
      <c r="A51" s="560" t="s">
        <v>192</v>
      </c>
      <c r="B51" s="561"/>
      <c r="C51" s="561"/>
      <c r="D51" s="561"/>
      <c r="E51" s="186"/>
      <c r="F51" s="45"/>
      <c r="G51" s="45"/>
      <c r="H51"/>
      <c r="S51" s="96"/>
    </row>
    <row r="52" spans="1:19" s="44" customFormat="1" ht="12.75" customHeight="1" outlineLevel="1" x14ac:dyDescent="0.25">
      <c r="A52" s="562" t="s">
        <v>205</v>
      </c>
      <c r="B52" s="565" t="s">
        <v>739</v>
      </c>
      <c r="C52" s="566"/>
      <c r="D52" s="201"/>
      <c r="E52" s="36"/>
      <c r="F52" s="45"/>
      <c r="G52" s="45"/>
      <c r="H52" s="45"/>
      <c r="S52" s="96"/>
    </row>
    <row r="53" spans="1:19" s="44" customFormat="1" ht="12.75" customHeight="1" outlineLevel="1" x14ac:dyDescent="0.25">
      <c r="A53" s="563"/>
      <c r="B53" s="556" t="s">
        <v>740</v>
      </c>
      <c r="C53" s="557"/>
      <c r="D53" s="202"/>
      <c r="E53" s="36"/>
      <c r="F53" s="45"/>
      <c r="G53" s="45"/>
      <c r="H53" s="45"/>
      <c r="S53" s="96"/>
    </row>
    <row r="54" spans="1:19" s="44" customFormat="1" ht="12.75" customHeight="1" outlineLevel="1" x14ac:dyDescent="0.25">
      <c r="A54" s="563"/>
      <c r="B54" s="556" t="s">
        <v>737</v>
      </c>
      <c r="C54" s="557"/>
      <c r="D54" s="202"/>
      <c r="E54" s="36"/>
      <c r="F54" s="45"/>
      <c r="G54" s="45"/>
      <c r="H54" s="45"/>
      <c r="S54" s="96"/>
    </row>
    <row r="55" spans="1:19" s="44" customFormat="1" ht="13.5" customHeight="1" outlineLevel="1" thickBot="1" x14ac:dyDescent="0.3">
      <c r="A55" s="564"/>
      <c r="B55" s="558" t="s">
        <v>741</v>
      </c>
      <c r="C55" s="559"/>
      <c r="D55" s="203" t="s">
        <v>711</v>
      </c>
      <c r="E55" s="36"/>
      <c r="F55" s="45"/>
      <c r="G55" s="45"/>
      <c r="H55" s="45"/>
      <c r="S55" s="96"/>
    </row>
  </sheetData>
  <mergeCells count="51">
    <mergeCell ref="A39:D39"/>
    <mergeCell ref="A40:A43"/>
    <mergeCell ref="B40:C40"/>
    <mergeCell ref="A16:D16"/>
    <mergeCell ref="A17:A19"/>
    <mergeCell ref="B17:C17"/>
    <mergeCell ref="B18:C18"/>
    <mergeCell ref="B19:C19"/>
    <mergeCell ref="A21:E21"/>
    <mergeCell ref="A22:A25"/>
    <mergeCell ref="B22:C22"/>
    <mergeCell ref="B23:C23"/>
    <mergeCell ref="B24:C24"/>
    <mergeCell ref="B25:C25"/>
    <mergeCell ref="A27:E27"/>
    <mergeCell ref="A28:A31"/>
    <mergeCell ref="A51:D51"/>
    <mergeCell ref="A52:A55"/>
    <mergeCell ref="B52:C52"/>
    <mergeCell ref="B53:C53"/>
    <mergeCell ref="B54:C54"/>
    <mergeCell ref="B55:C55"/>
    <mergeCell ref="A34:A37"/>
    <mergeCell ref="B34:C34"/>
    <mergeCell ref="B35:C35"/>
    <mergeCell ref="B36:C36"/>
    <mergeCell ref="B37:C37"/>
    <mergeCell ref="B3:E3"/>
    <mergeCell ref="B4:E4"/>
    <mergeCell ref="B5:D5"/>
    <mergeCell ref="B7:D7"/>
    <mergeCell ref="A33:D33"/>
    <mergeCell ref="B14:C14"/>
    <mergeCell ref="A10:D10"/>
    <mergeCell ref="A11:A14"/>
    <mergeCell ref="B11:C11"/>
    <mergeCell ref="B12:C12"/>
    <mergeCell ref="B13:C13"/>
    <mergeCell ref="B28:C28"/>
    <mergeCell ref="B29:C29"/>
    <mergeCell ref="B30:C30"/>
    <mergeCell ref="B31:C31"/>
    <mergeCell ref="B41:C41"/>
    <mergeCell ref="B42:C42"/>
    <mergeCell ref="B43:C43"/>
    <mergeCell ref="A45:D45"/>
    <mergeCell ref="A46:A49"/>
    <mergeCell ref="B46:C46"/>
    <mergeCell ref="B47:C47"/>
    <mergeCell ref="B48:C48"/>
    <mergeCell ref="B49:C49"/>
  </mergeCells>
  <phoneticPr fontId="23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3"/>
  </sheetPr>
  <dimension ref="A1:S112"/>
  <sheetViews>
    <sheetView workbookViewId="0">
      <selection activeCell="H39" sqref="H39:H44"/>
    </sheetView>
  </sheetViews>
  <sheetFormatPr defaultRowHeight="12.75" x14ac:dyDescent="0.2"/>
  <cols>
    <col min="1" max="1" width="9" customWidth="1"/>
    <col min="2" max="6" width="9.140625" hidden="1" customWidth="1"/>
    <col min="7" max="7" width="22.28515625" customWidth="1"/>
    <col min="8" max="8" width="10.85546875" customWidth="1"/>
    <col min="9" max="9" width="12.42578125" customWidth="1"/>
    <col min="10" max="10" width="21.5703125" customWidth="1"/>
    <col min="11" max="11" width="12.42578125" customWidth="1"/>
    <col min="15" max="15" width="36" customWidth="1"/>
    <col min="16" max="16" width="23.28515625" customWidth="1"/>
    <col min="17" max="17" width="20" customWidth="1"/>
  </cols>
  <sheetData>
    <row r="1" spans="1:16" s="54" customFormat="1" ht="77.25" customHeight="1" thickBot="1" x14ac:dyDescent="0.25">
      <c r="A1" s="628" t="s">
        <v>108</v>
      </c>
      <c r="B1" s="628"/>
      <c r="C1" s="628"/>
      <c r="D1" s="628"/>
      <c r="E1" s="628"/>
      <c r="F1" s="628"/>
      <c r="G1" s="52" t="s">
        <v>109</v>
      </c>
      <c r="H1" s="52" t="s">
        <v>110</v>
      </c>
      <c r="I1" s="52" t="s">
        <v>634</v>
      </c>
      <c r="J1" s="52" t="s">
        <v>635</v>
      </c>
      <c r="K1" s="52" t="s">
        <v>111</v>
      </c>
      <c r="L1" s="52" t="s">
        <v>112</v>
      </c>
      <c r="M1" s="52" t="s">
        <v>113</v>
      </c>
      <c r="N1" s="52" t="s">
        <v>114</v>
      </c>
      <c r="O1" s="52" t="s">
        <v>115</v>
      </c>
      <c r="P1" s="53" t="s">
        <v>116</v>
      </c>
    </row>
    <row r="2" spans="1:16" s="54" customFormat="1" ht="13.5" thickBot="1" x14ac:dyDescent="0.25">
      <c r="A2" s="591">
        <v>1</v>
      </c>
      <c r="B2" s="591"/>
      <c r="C2" s="591"/>
      <c r="D2" s="591"/>
      <c r="E2" s="591"/>
      <c r="F2" s="591"/>
      <c r="G2" s="592" t="s">
        <v>117</v>
      </c>
      <c r="H2" s="598" t="s">
        <v>118</v>
      </c>
      <c r="I2" s="57" t="s">
        <v>119</v>
      </c>
      <c r="J2" s="57" t="s">
        <v>120</v>
      </c>
      <c r="K2" s="97">
        <f>16.19*1.08*1.045*1.15*1.05</f>
        <v>22.063481055</v>
      </c>
      <c r="L2" s="77">
        <v>180</v>
      </c>
      <c r="M2" s="120">
        <v>3</v>
      </c>
      <c r="N2" s="57">
        <v>96</v>
      </c>
      <c r="O2" s="622" t="s">
        <v>121</v>
      </c>
      <c r="P2" s="623" t="s">
        <v>122</v>
      </c>
    </row>
    <row r="3" spans="1:16" s="54" customFormat="1" ht="13.5" thickBot="1" x14ac:dyDescent="0.25">
      <c r="A3" s="591"/>
      <c r="B3" s="591"/>
      <c r="C3" s="591"/>
      <c r="D3" s="591"/>
      <c r="E3" s="591"/>
      <c r="F3" s="591"/>
      <c r="G3" s="592"/>
      <c r="H3" s="598"/>
      <c r="I3" s="59" t="s">
        <v>123</v>
      </c>
      <c r="J3" s="59" t="s">
        <v>124</v>
      </c>
      <c r="K3" s="98">
        <f>19.43*1.08*1.045*1.15*1.05</f>
        <v>26.478902835</v>
      </c>
      <c r="L3" s="78">
        <v>150</v>
      </c>
      <c r="M3" s="121">
        <v>3</v>
      </c>
      <c r="N3" s="59">
        <v>96</v>
      </c>
      <c r="O3" s="622"/>
      <c r="P3" s="623"/>
    </row>
    <row r="4" spans="1:16" s="54" customFormat="1" ht="13.5" thickBot="1" x14ac:dyDescent="0.25">
      <c r="A4" s="591"/>
      <c r="B4" s="591"/>
      <c r="C4" s="591"/>
      <c r="D4" s="591"/>
      <c r="E4" s="591"/>
      <c r="F4" s="591"/>
      <c r="G4" s="592"/>
      <c r="H4" s="598"/>
      <c r="I4" s="59" t="s">
        <v>125</v>
      </c>
      <c r="J4" s="59" t="s">
        <v>126</v>
      </c>
      <c r="K4" s="98">
        <f>25.23*1.08*1.045*1.15*1.05</f>
        <v>34.383052934999995</v>
      </c>
      <c r="L4" s="78">
        <v>100</v>
      </c>
      <c r="M4" s="121">
        <v>4</v>
      </c>
      <c r="N4" s="59">
        <v>96</v>
      </c>
      <c r="O4" s="622"/>
      <c r="P4" s="623"/>
    </row>
    <row r="5" spans="1:16" s="54" customFormat="1" ht="13.5" thickBot="1" x14ac:dyDescent="0.25">
      <c r="A5" s="591"/>
      <c r="B5" s="591"/>
      <c r="C5" s="591"/>
      <c r="D5" s="591"/>
      <c r="E5" s="591"/>
      <c r="F5" s="591"/>
      <c r="G5" s="592"/>
      <c r="H5" s="598"/>
      <c r="I5" s="59" t="s">
        <v>127</v>
      </c>
      <c r="J5" s="59" t="s">
        <v>128</v>
      </c>
      <c r="K5" s="98">
        <f>31.53*1.08*1.045*1.15*1.05</f>
        <v>42.968595284999999</v>
      </c>
      <c r="L5" s="78">
        <v>90</v>
      </c>
      <c r="M5" s="121">
        <v>4</v>
      </c>
      <c r="N5" s="59">
        <v>96</v>
      </c>
      <c r="O5" s="622"/>
      <c r="P5" s="623"/>
    </row>
    <row r="6" spans="1:16" s="54" customFormat="1" ht="13.5" thickBot="1" x14ac:dyDescent="0.25">
      <c r="A6" s="591"/>
      <c r="B6" s="591"/>
      <c r="C6" s="591"/>
      <c r="D6" s="591"/>
      <c r="E6" s="591"/>
      <c r="F6" s="591"/>
      <c r="G6" s="592"/>
      <c r="H6" s="598"/>
      <c r="I6" s="60" t="s">
        <v>129</v>
      </c>
      <c r="J6" s="60" t="s">
        <v>130</v>
      </c>
      <c r="K6" s="99">
        <f>39.49*1.08*1.045*1.15*1.05</f>
        <v>53.816359904999999</v>
      </c>
      <c r="L6" s="126">
        <v>75</v>
      </c>
      <c r="M6" s="122">
        <v>5</v>
      </c>
      <c r="N6" s="60">
        <v>96</v>
      </c>
      <c r="O6" s="622"/>
      <c r="P6" s="623"/>
    </row>
    <row r="7" spans="1:16" s="54" customFormat="1" ht="13.5" thickBot="1" x14ac:dyDescent="0.25">
      <c r="A7" s="591">
        <v>2</v>
      </c>
      <c r="B7" s="591"/>
      <c r="C7" s="591"/>
      <c r="D7" s="591"/>
      <c r="E7" s="591"/>
      <c r="F7" s="591"/>
      <c r="G7" s="624" t="s">
        <v>131</v>
      </c>
      <c r="H7" s="625" t="s">
        <v>118</v>
      </c>
      <c r="I7" s="59" t="s">
        <v>132</v>
      </c>
      <c r="J7" s="61" t="s">
        <v>133</v>
      </c>
      <c r="K7" s="100">
        <f>21.67*1.025*1.05</f>
        <v>23.3223375</v>
      </c>
      <c r="L7" s="78">
        <v>90</v>
      </c>
      <c r="M7" s="121">
        <v>4.5999999999999996</v>
      </c>
      <c r="N7" s="59">
        <v>72</v>
      </c>
      <c r="O7" s="605" t="s">
        <v>134</v>
      </c>
      <c r="P7" s="627" t="s">
        <v>122</v>
      </c>
    </row>
    <row r="8" spans="1:16" s="54" customFormat="1" ht="13.5" thickBot="1" x14ac:dyDescent="0.25">
      <c r="A8" s="591"/>
      <c r="B8" s="591"/>
      <c r="C8" s="591"/>
      <c r="D8" s="591"/>
      <c r="E8" s="591"/>
      <c r="F8" s="591"/>
      <c r="G8" s="599"/>
      <c r="H8" s="626"/>
      <c r="I8" s="59" t="s">
        <v>135</v>
      </c>
      <c r="J8" s="61" t="s">
        <v>136</v>
      </c>
      <c r="K8" s="100">
        <f>23.08*1.025*1.05</f>
        <v>24.839849999999998</v>
      </c>
      <c r="L8" s="78">
        <v>72</v>
      </c>
      <c r="M8" s="121">
        <v>3.2</v>
      </c>
      <c r="N8" s="59">
        <v>72</v>
      </c>
      <c r="O8" s="594"/>
      <c r="P8" s="623"/>
    </row>
    <row r="9" spans="1:16" s="54" customFormat="1" ht="13.5" thickBot="1" x14ac:dyDescent="0.25">
      <c r="A9" s="591"/>
      <c r="B9" s="591"/>
      <c r="C9" s="591"/>
      <c r="D9" s="591"/>
      <c r="E9" s="591"/>
      <c r="F9" s="591"/>
      <c r="G9" s="599"/>
      <c r="H9" s="626"/>
      <c r="I9" s="59" t="s">
        <v>137</v>
      </c>
      <c r="J9" s="61" t="s">
        <v>138</v>
      </c>
      <c r="K9" s="100">
        <f>24.49*1.025*1.05</f>
        <v>26.357362500000001</v>
      </c>
      <c r="L9" s="78">
        <v>36</v>
      </c>
      <c r="M9" s="121">
        <v>2</v>
      </c>
      <c r="N9" s="59">
        <v>120</v>
      </c>
      <c r="O9" s="594"/>
      <c r="P9" s="623"/>
    </row>
    <row r="10" spans="1:16" s="54" customFormat="1" ht="13.5" thickBot="1" x14ac:dyDescent="0.25">
      <c r="A10" s="591"/>
      <c r="B10" s="591"/>
      <c r="C10" s="591"/>
      <c r="D10" s="591"/>
      <c r="E10" s="591"/>
      <c r="F10" s="591"/>
      <c r="G10" s="599"/>
      <c r="H10" s="626"/>
      <c r="I10" s="60" t="s">
        <v>139</v>
      </c>
      <c r="J10" s="62" t="s">
        <v>140</v>
      </c>
      <c r="K10" s="101">
        <f>26.6*1.025*1.05</f>
        <v>28.628250000000001</v>
      </c>
      <c r="L10" s="126">
        <v>36</v>
      </c>
      <c r="M10" s="122">
        <v>2.1</v>
      </c>
      <c r="N10" s="60">
        <v>72</v>
      </c>
      <c r="O10" s="594"/>
      <c r="P10" s="623"/>
    </row>
    <row r="11" spans="1:16" s="54" customFormat="1" ht="13.5" thickBot="1" x14ac:dyDescent="0.25">
      <c r="A11" s="591">
        <v>3</v>
      </c>
      <c r="B11" s="591"/>
      <c r="C11" s="591"/>
      <c r="D11" s="591"/>
      <c r="E11" s="591"/>
      <c r="F11" s="591"/>
      <c r="G11" s="599" t="s">
        <v>141</v>
      </c>
      <c r="H11" s="598" t="s">
        <v>118</v>
      </c>
      <c r="I11" s="57" t="s">
        <v>132</v>
      </c>
      <c r="J11" s="63" t="s">
        <v>142</v>
      </c>
      <c r="K11" s="102">
        <f>19.34*1.025*1.05</f>
        <v>20.814675000000001</v>
      </c>
      <c r="L11" s="127">
        <v>90</v>
      </c>
      <c r="M11" s="120">
        <v>4.5999999999999996</v>
      </c>
      <c r="N11" s="57">
        <v>72</v>
      </c>
      <c r="O11" s="594" t="s">
        <v>143</v>
      </c>
      <c r="P11" s="623" t="s">
        <v>122</v>
      </c>
    </row>
    <row r="12" spans="1:16" s="54" customFormat="1" ht="13.5" thickBot="1" x14ac:dyDescent="0.25">
      <c r="A12" s="591"/>
      <c r="B12" s="591"/>
      <c r="C12" s="591"/>
      <c r="D12" s="591"/>
      <c r="E12" s="591"/>
      <c r="F12" s="591"/>
      <c r="G12" s="599"/>
      <c r="H12" s="598"/>
      <c r="I12" s="59" t="s">
        <v>135</v>
      </c>
      <c r="J12" s="61" t="s">
        <v>144</v>
      </c>
      <c r="K12" s="100">
        <f>19.85*1.025*1.05</f>
        <v>21.363562500000004</v>
      </c>
      <c r="L12" s="78">
        <v>72</v>
      </c>
      <c r="M12" s="121">
        <v>3.2</v>
      </c>
      <c r="N12" s="59">
        <v>72</v>
      </c>
      <c r="O12" s="594"/>
      <c r="P12" s="623"/>
    </row>
    <row r="13" spans="1:16" s="54" customFormat="1" ht="13.5" thickBot="1" x14ac:dyDescent="0.25">
      <c r="A13" s="591"/>
      <c r="B13" s="591"/>
      <c r="C13" s="591"/>
      <c r="D13" s="591"/>
      <c r="E13" s="591"/>
      <c r="F13" s="591"/>
      <c r="G13" s="599"/>
      <c r="H13" s="598"/>
      <c r="I13" s="59" t="s">
        <v>137</v>
      </c>
      <c r="J13" s="61" t="s">
        <v>145</v>
      </c>
      <c r="K13" s="100">
        <f>20.79*1.025*1.05</f>
        <v>22.375237499999997</v>
      </c>
      <c r="L13" s="78">
        <v>36</v>
      </c>
      <c r="M13" s="121">
        <v>2</v>
      </c>
      <c r="N13" s="59">
        <v>120</v>
      </c>
      <c r="O13" s="594"/>
      <c r="P13" s="623"/>
    </row>
    <row r="14" spans="1:16" s="54" customFormat="1" ht="13.5" thickBot="1" x14ac:dyDescent="0.25">
      <c r="A14" s="591"/>
      <c r="B14" s="591"/>
      <c r="C14" s="591"/>
      <c r="D14" s="591"/>
      <c r="E14" s="591"/>
      <c r="F14" s="591"/>
      <c r="G14" s="599"/>
      <c r="H14" s="598"/>
      <c r="I14" s="60" t="s">
        <v>139</v>
      </c>
      <c r="J14" s="62" t="s">
        <v>146</v>
      </c>
      <c r="K14" s="101">
        <f>22.21*1.025*1.05</f>
        <v>23.903512499999998</v>
      </c>
      <c r="L14" s="126">
        <v>36</v>
      </c>
      <c r="M14" s="122">
        <v>2.1</v>
      </c>
      <c r="N14" s="60">
        <v>72</v>
      </c>
      <c r="O14" s="594"/>
      <c r="P14" s="623"/>
    </row>
    <row r="15" spans="1:16" s="54" customFormat="1" ht="13.5" thickBot="1" x14ac:dyDescent="0.25">
      <c r="A15" s="591">
        <v>4</v>
      </c>
      <c r="B15" s="591"/>
      <c r="C15" s="591"/>
      <c r="D15" s="591"/>
      <c r="E15" s="591"/>
      <c r="F15" s="591"/>
      <c r="G15" s="592" t="s">
        <v>147</v>
      </c>
      <c r="H15" s="598" t="s">
        <v>118</v>
      </c>
      <c r="I15" s="57" t="s">
        <v>132</v>
      </c>
      <c r="J15" s="63" t="s">
        <v>148</v>
      </c>
      <c r="K15" s="102">
        <f>23.31*1.025*1.05</f>
        <v>25.087387499999998</v>
      </c>
      <c r="L15" s="127">
        <v>90</v>
      </c>
      <c r="M15" s="120">
        <v>3.8</v>
      </c>
      <c r="N15" s="57">
        <v>72</v>
      </c>
      <c r="O15" s="594" t="s">
        <v>149</v>
      </c>
      <c r="P15" s="623" t="s">
        <v>122</v>
      </c>
    </row>
    <row r="16" spans="1:16" s="54" customFormat="1" ht="13.5" thickBot="1" x14ac:dyDescent="0.25">
      <c r="A16" s="591"/>
      <c r="B16" s="591"/>
      <c r="C16" s="591"/>
      <c r="D16" s="591"/>
      <c r="E16" s="591"/>
      <c r="F16" s="591"/>
      <c r="G16" s="592"/>
      <c r="H16" s="598"/>
      <c r="I16" s="59" t="s">
        <v>135</v>
      </c>
      <c r="J16" s="61" t="s">
        <v>150</v>
      </c>
      <c r="K16" s="100">
        <f>24.22*1.025*1.05</f>
        <v>26.066775</v>
      </c>
      <c r="L16" s="78">
        <v>72</v>
      </c>
      <c r="M16" s="121">
        <v>5</v>
      </c>
      <c r="N16" s="59">
        <v>72</v>
      </c>
      <c r="O16" s="594"/>
      <c r="P16" s="623"/>
    </row>
    <row r="17" spans="1:16" s="54" customFormat="1" ht="13.5" thickBot="1" x14ac:dyDescent="0.25">
      <c r="A17" s="591"/>
      <c r="B17" s="591"/>
      <c r="C17" s="591"/>
      <c r="D17" s="591"/>
      <c r="E17" s="591"/>
      <c r="F17" s="591"/>
      <c r="G17" s="592"/>
      <c r="H17" s="598"/>
      <c r="I17" s="59" t="s">
        <v>137</v>
      </c>
      <c r="J17" s="61" t="s">
        <v>151</v>
      </c>
      <c r="K17" s="100">
        <f>25.97*1.025*1.05</f>
        <v>27.950212499999999</v>
      </c>
      <c r="L17" s="78">
        <v>36</v>
      </c>
      <c r="M17" s="121">
        <v>2.5</v>
      </c>
      <c r="N17" s="59">
        <v>120</v>
      </c>
      <c r="O17" s="594"/>
      <c r="P17" s="623"/>
    </row>
    <row r="18" spans="1:16" s="54" customFormat="1" ht="13.5" thickBot="1" x14ac:dyDescent="0.25">
      <c r="A18" s="591"/>
      <c r="B18" s="591"/>
      <c r="C18" s="591"/>
      <c r="D18" s="591"/>
      <c r="E18" s="591"/>
      <c r="F18" s="591"/>
      <c r="G18" s="592"/>
      <c r="H18" s="598"/>
      <c r="I18" s="60" t="s">
        <v>139</v>
      </c>
      <c r="J18" s="62" t="s">
        <v>152</v>
      </c>
      <c r="K18" s="101">
        <f>28.58*1.025*1.05</f>
        <v>30.759224999999997</v>
      </c>
      <c r="L18" s="126">
        <v>36</v>
      </c>
      <c r="M18" s="122">
        <v>3</v>
      </c>
      <c r="N18" s="60">
        <v>72</v>
      </c>
      <c r="O18" s="594"/>
      <c r="P18" s="623"/>
    </row>
    <row r="19" spans="1:16" s="54" customFormat="1" ht="13.5" thickBot="1" x14ac:dyDescent="0.25">
      <c r="A19" s="591">
        <v>5</v>
      </c>
      <c r="B19" s="591"/>
      <c r="C19" s="591"/>
      <c r="D19" s="591"/>
      <c r="E19" s="591"/>
      <c r="F19" s="591"/>
      <c r="G19" s="592" t="s">
        <v>153</v>
      </c>
      <c r="H19" s="598" t="s">
        <v>118</v>
      </c>
      <c r="I19" s="61" t="s">
        <v>154</v>
      </c>
      <c r="J19" s="57" t="s">
        <v>155</v>
      </c>
      <c r="K19" s="102">
        <v>18.48</v>
      </c>
      <c r="L19" s="127">
        <v>60</v>
      </c>
      <c r="M19" s="61">
        <v>4</v>
      </c>
      <c r="N19" s="57">
        <v>96</v>
      </c>
      <c r="O19" s="594" t="s">
        <v>156</v>
      </c>
      <c r="P19" s="623" t="s">
        <v>122</v>
      </c>
    </row>
    <row r="20" spans="1:16" s="54" customFormat="1" ht="13.5" thickBot="1" x14ac:dyDescent="0.25">
      <c r="A20" s="591"/>
      <c r="B20" s="591"/>
      <c r="C20" s="591"/>
      <c r="D20" s="591"/>
      <c r="E20" s="591"/>
      <c r="F20" s="591"/>
      <c r="G20" s="592"/>
      <c r="H20" s="598"/>
      <c r="I20" s="61" t="s">
        <v>157</v>
      </c>
      <c r="J20" s="59" t="s">
        <v>158</v>
      </c>
      <c r="K20" s="100">
        <v>17.39</v>
      </c>
      <c r="L20" s="78">
        <v>60</v>
      </c>
      <c r="M20" s="61">
        <v>4</v>
      </c>
      <c r="N20" s="59">
        <v>96</v>
      </c>
      <c r="O20" s="594"/>
      <c r="P20" s="623"/>
    </row>
    <row r="21" spans="1:16" s="54" customFormat="1" ht="13.5" thickBot="1" x14ac:dyDescent="0.25">
      <c r="A21" s="591"/>
      <c r="B21" s="591"/>
      <c r="C21" s="591"/>
      <c r="D21" s="591"/>
      <c r="E21" s="591"/>
      <c r="F21" s="591"/>
      <c r="G21" s="592"/>
      <c r="H21" s="598"/>
      <c r="I21" s="61" t="s">
        <v>159</v>
      </c>
      <c r="J21" s="59" t="s">
        <v>161</v>
      </c>
      <c r="K21" s="100">
        <v>19.309999999999999</v>
      </c>
      <c r="L21" s="78">
        <v>45</v>
      </c>
      <c r="M21" s="61">
        <v>5</v>
      </c>
      <c r="N21" s="59">
        <v>96</v>
      </c>
      <c r="O21" s="594"/>
      <c r="P21" s="623"/>
    </row>
    <row r="22" spans="1:16" s="54" customFormat="1" ht="13.5" thickBot="1" x14ac:dyDescent="0.25">
      <c r="A22" s="591"/>
      <c r="B22" s="591"/>
      <c r="C22" s="591"/>
      <c r="D22" s="591"/>
      <c r="E22" s="591"/>
      <c r="F22" s="591"/>
      <c r="G22" s="592"/>
      <c r="H22" s="598"/>
      <c r="I22" s="61" t="s">
        <v>162</v>
      </c>
      <c r="J22" s="59" t="s">
        <v>163</v>
      </c>
      <c r="K22" s="100">
        <v>22.89</v>
      </c>
      <c r="L22" s="78">
        <v>45</v>
      </c>
      <c r="M22" s="61">
        <v>6</v>
      </c>
      <c r="N22" s="59">
        <v>96</v>
      </c>
      <c r="O22" s="594"/>
      <c r="P22" s="623"/>
    </row>
    <row r="23" spans="1:16" s="54" customFormat="1" ht="13.5" thickBot="1" x14ac:dyDescent="0.25">
      <c r="A23" s="591"/>
      <c r="B23" s="591"/>
      <c r="C23" s="591"/>
      <c r="D23" s="591"/>
      <c r="E23" s="591"/>
      <c r="F23" s="591"/>
      <c r="G23" s="592"/>
      <c r="H23" s="598"/>
      <c r="I23" s="61" t="s">
        <v>164</v>
      </c>
      <c r="J23" s="59" t="s">
        <v>165</v>
      </c>
      <c r="K23" s="100">
        <v>35.869999999999997</v>
      </c>
      <c r="L23" s="78">
        <v>30</v>
      </c>
      <c r="M23" s="61">
        <v>8</v>
      </c>
      <c r="N23" s="59">
        <v>96</v>
      </c>
      <c r="O23" s="594"/>
      <c r="P23" s="623"/>
    </row>
    <row r="24" spans="1:16" s="54" customFormat="1" ht="13.5" thickBot="1" x14ac:dyDescent="0.25">
      <c r="A24" s="591"/>
      <c r="B24" s="591"/>
      <c r="C24" s="591"/>
      <c r="D24" s="591"/>
      <c r="E24" s="591"/>
      <c r="F24" s="591"/>
      <c r="G24" s="592"/>
      <c r="H24" s="598"/>
      <c r="I24" s="61" t="s">
        <v>166</v>
      </c>
      <c r="J24" s="59" t="s">
        <v>167</v>
      </c>
      <c r="K24" s="100">
        <v>50.21</v>
      </c>
      <c r="L24" s="78">
        <v>15</v>
      </c>
      <c r="M24" s="61">
        <v>6</v>
      </c>
      <c r="N24" s="59">
        <v>96</v>
      </c>
      <c r="O24" s="594"/>
      <c r="P24" s="623"/>
    </row>
    <row r="25" spans="1:16" s="54" customFormat="1" ht="13.5" thickBot="1" x14ac:dyDescent="0.25">
      <c r="A25" s="591"/>
      <c r="B25" s="591"/>
      <c r="C25" s="591"/>
      <c r="D25" s="591"/>
      <c r="E25" s="591"/>
      <c r="F25" s="591"/>
      <c r="G25" s="592"/>
      <c r="H25" s="598"/>
      <c r="I25" s="62" t="s">
        <v>168</v>
      </c>
      <c r="J25" s="60" t="s">
        <v>169</v>
      </c>
      <c r="K25" s="103">
        <v>64.42</v>
      </c>
      <c r="L25" s="126">
        <v>15</v>
      </c>
      <c r="M25" s="62">
        <v>7.2</v>
      </c>
      <c r="N25" s="60">
        <v>96</v>
      </c>
      <c r="O25" s="594"/>
      <c r="P25" s="623"/>
    </row>
    <row r="26" spans="1:16" s="54" customFormat="1" ht="13.5" thickBot="1" x14ac:dyDescent="0.25">
      <c r="A26" s="591">
        <v>6</v>
      </c>
      <c r="B26" s="591"/>
      <c r="C26" s="591"/>
      <c r="D26" s="591"/>
      <c r="E26" s="591"/>
      <c r="F26" s="591"/>
      <c r="G26" s="592" t="s">
        <v>170</v>
      </c>
      <c r="H26" s="593" t="s">
        <v>118</v>
      </c>
      <c r="I26" s="57" t="s">
        <v>171</v>
      </c>
      <c r="J26" s="57" t="s">
        <v>172</v>
      </c>
      <c r="K26" s="104">
        <f>11.63*1.08*1.045*1.15*1.05</f>
        <v>15.849183735000002</v>
      </c>
      <c r="L26" s="127">
        <v>144</v>
      </c>
      <c r="M26" s="120">
        <v>3</v>
      </c>
      <c r="N26" s="57">
        <v>96</v>
      </c>
      <c r="O26" s="622" t="s">
        <v>173</v>
      </c>
      <c r="P26" s="597" t="s">
        <v>174</v>
      </c>
    </row>
    <row r="27" spans="1:16" s="54" customFormat="1" ht="13.5" thickBot="1" x14ac:dyDescent="0.25">
      <c r="A27" s="591"/>
      <c r="B27" s="591"/>
      <c r="C27" s="591"/>
      <c r="D27" s="591"/>
      <c r="E27" s="591"/>
      <c r="F27" s="591"/>
      <c r="G27" s="592"/>
      <c r="H27" s="593"/>
      <c r="I27" s="59" t="s">
        <v>175</v>
      </c>
      <c r="J27" s="59" t="s">
        <v>176</v>
      </c>
      <c r="K27" s="105">
        <f>12.67*1.08*1.045*1.15*1.05</f>
        <v>17.266479614999994</v>
      </c>
      <c r="L27" s="78">
        <v>216</v>
      </c>
      <c r="M27" s="121">
        <v>3</v>
      </c>
      <c r="N27" s="59">
        <v>96</v>
      </c>
      <c r="O27" s="622"/>
      <c r="P27" s="597"/>
    </row>
    <row r="28" spans="1:16" s="54" customFormat="1" ht="15" customHeight="1" thickBot="1" x14ac:dyDescent="0.25">
      <c r="A28" s="591"/>
      <c r="B28" s="591"/>
      <c r="C28" s="591"/>
      <c r="D28" s="591"/>
      <c r="E28" s="591"/>
      <c r="F28" s="591"/>
      <c r="G28" s="592"/>
      <c r="H28" s="593"/>
      <c r="I28" s="59" t="s">
        <v>177</v>
      </c>
      <c r="J28" s="59" t="s">
        <v>178</v>
      </c>
      <c r="K28" s="105">
        <f>15.84*1.08*1.045*1.15*1.05</f>
        <v>21.586506480000001</v>
      </c>
      <c r="L28" s="78">
        <v>216</v>
      </c>
      <c r="M28" s="121">
        <v>3</v>
      </c>
      <c r="N28" s="59">
        <v>96</v>
      </c>
      <c r="O28" s="622"/>
      <c r="P28" s="597"/>
    </row>
    <row r="29" spans="1:16" s="54" customFormat="1" ht="13.5" thickBot="1" x14ac:dyDescent="0.25">
      <c r="A29" s="591"/>
      <c r="B29" s="591"/>
      <c r="C29" s="591"/>
      <c r="D29" s="591"/>
      <c r="E29" s="591"/>
      <c r="F29" s="591"/>
      <c r="G29" s="592"/>
      <c r="H29" s="593"/>
      <c r="I29" s="59" t="s">
        <v>179</v>
      </c>
      <c r="J29" s="59" t="s">
        <v>180</v>
      </c>
      <c r="K29" s="105">
        <f>22.1*1.08*1.045*1.15*1.05</f>
        <v>30.11753745</v>
      </c>
      <c r="L29" s="78">
        <v>120</v>
      </c>
      <c r="M29" s="121">
        <v>3</v>
      </c>
      <c r="N29" s="59">
        <v>96</v>
      </c>
      <c r="O29" s="622"/>
      <c r="P29" s="597"/>
    </row>
    <row r="30" spans="1:16" s="54" customFormat="1" ht="13.5" thickBot="1" x14ac:dyDescent="0.25">
      <c r="A30" s="591"/>
      <c r="B30" s="591"/>
      <c r="C30" s="591"/>
      <c r="D30" s="591"/>
      <c r="E30" s="591"/>
      <c r="F30" s="591"/>
      <c r="G30" s="592"/>
      <c r="H30" s="593"/>
      <c r="I30" s="59" t="s">
        <v>129</v>
      </c>
      <c r="J30" s="59" t="s">
        <v>181</v>
      </c>
      <c r="K30" s="105">
        <f>31.81*1.08*1.045*1.15*1.05</f>
        <v>43.350174944999999</v>
      </c>
      <c r="L30" s="78">
        <v>75</v>
      </c>
      <c r="M30" s="121">
        <v>3.5</v>
      </c>
      <c r="N30" s="59">
        <v>96</v>
      </c>
      <c r="O30" s="622"/>
      <c r="P30" s="597"/>
    </row>
    <row r="31" spans="1:16" s="54" customFormat="1" ht="13.5" thickBot="1" x14ac:dyDescent="0.25">
      <c r="A31" s="591"/>
      <c r="B31" s="591"/>
      <c r="C31" s="591"/>
      <c r="D31" s="591"/>
      <c r="E31" s="591"/>
      <c r="F31" s="591"/>
      <c r="G31" s="592"/>
      <c r="H31" s="593"/>
      <c r="I31" s="59" t="s">
        <v>182</v>
      </c>
      <c r="J31" s="59" t="s">
        <v>183</v>
      </c>
      <c r="K31" s="105">
        <f>41.48*1.08*1.045*1.15*1.05</f>
        <v>56.52830105999999</v>
      </c>
      <c r="L31" s="78">
        <v>42</v>
      </c>
      <c r="M31" s="121">
        <v>4</v>
      </c>
      <c r="N31" s="59">
        <v>96</v>
      </c>
      <c r="O31" s="622"/>
      <c r="P31" s="597"/>
    </row>
    <row r="32" spans="1:16" s="54" customFormat="1" ht="13.5" thickBot="1" x14ac:dyDescent="0.25">
      <c r="A32" s="591"/>
      <c r="B32" s="591"/>
      <c r="C32" s="591"/>
      <c r="D32" s="591"/>
      <c r="E32" s="591"/>
      <c r="F32" s="591"/>
      <c r="G32" s="592"/>
      <c r="H32" s="593"/>
      <c r="I32" s="59" t="s">
        <v>184</v>
      </c>
      <c r="J32" s="59" t="s">
        <v>185</v>
      </c>
      <c r="K32" s="105">
        <f>42.36*1.08*1.045*1.15*1.05</f>
        <v>57.727551419999998</v>
      </c>
      <c r="L32" s="78">
        <v>60</v>
      </c>
      <c r="M32" s="121">
        <v>4</v>
      </c>
      <c r="N32" s="59">
        <v>96</v>
      </c>
      <c r="O32" s="622"/>
      <c r="P32" s="597"/>
    </row>
    <row r="33" spans="1:16" s="54" customFormat="1" ht="13.5" thickBot="1" x14ac:dyDescent="0.25">
      <c r="A33" s="591">
        <v>7</v>
      </c>
      <c r="B33" s="591"/>
      <c r="C33" s="591"/>
      <c r="D33" s="591"/>
      <c r="E33" s="591"/>
      <c r="F33" s="591"/>
      <c r="G33" s="592" t="s">
        <v>186</v>
      </c>
      <c r="H33" s="593" t="s">
        <v>118</v>
      </c>
      <c r="I33" s="57" t="s">
        <v>187</v>
      </c>
      <c r="J33" s="57" t="s">
        <v>188</v>
      </c>
      <c r="K33" s="104">
        <f>8.36*1.08*1.045*1.15*1.05</f>
        <v>11.392878420000001</v>
      </c>
      <c r="L33" s="127">
        <v>288</v>
      </c>
      <c r="M33" s="120">
        <v>4</v>
      </c>
      <c r="N33" s="57">
        <v>96</v>
      </c>
      <c r="O33" s="622" t="s">
        <v>189</v>
      </c>
      <c r="P33" s="597" t="s">
        <v>174</v>
      </c>
    </row>
    <row r="34" spans="1:16" s="54" customFormat="1" ht="13.5" thickBot="1" x14ac:dyDescent="0.25">
      <c r="A34" s="591"/>
      <c r="B34" s="591"/>
      <c r="C34" s="591"/>
      <c r="D34" s="591"/>
      <c r="E34" s="591"/>
      <c r="F34" s="591"/>
      <c r="G34" s="592"/>
      <c r="H34" s="593"/>
      <c r="I34" s="59" t="s">
        <v>175</v>
      </c>
      <c r="J34" s="59" t="s">
        <v>193</v>
      </c>
      <c r="K34" s="105">
        <f>10.72*1.08*1.045*1.15*1.05</f>
        <v>14.609049840000001</v>
      </c>
      <c r="L34" s="78">
        <v>216</v>
      </c>
      <c r="M34" s="121">
        <v>3.8</v>
      </c>
      <c r="N34" s="59">
        <v>96</v>
      </c>
      <c r="O34" s="622"/>
      <c r="P34" s="597"/>
    </row>
    <row r="35" spans="1:16" s="54" customFormat="1" ht="13.5" thickBot="1" x14ac:dyDescent="0.25">
      <c r="A35" s="591"/>
      <c r="B35" s="591"/>
      <c r="C35" s="591"/>
      <c r="D35" s="591"/>
      <c r="E35" s="591"/>
      <c r="F35" s="591"/>
      <c r="G35" s="592"/>
      <c r="H35" s="593"/>
      <c r="I35" s="59" t="s">
        <v>179</v>
      </c>
      <c r="J35" s="59" t="s">
        <v>194</v>
      </c>
      <c r="K35" s="105">
        <f>17.67*1.08*1.045*1.15*1.05</f>
        <v>24.080402115000002</v>
      </c>
      <c r="L35" s="78">
        <v>120</v>
      </c>
      <c r="M35" s="121">
        <v>3.1</v>
      </c>
      <c r="N35" s="59">
        <v>96</v>
      </c>
      <c r="O35" s="622"/>
      <c r="P35" s="597"/>
    </row>
    <row r="36" spans="1:16" s="54" customFormat="1" ht="13.5" thickBot="1" x14ac:dyDescent="0.25">
      <c r="A36" s="591"/>
      <c r="B36" s="591"/>
      <c r="C36" s="591"/>
      <c r="D36" s="591"/>
      <c r="E36" s="591"/>
      <c r="F36" s="591"/>
      <c r="G36" s="592"/>
      <c r="H36" s="593"/>
      <c r="I36" s="59" t="s">
        <v>195</v>
      </c>
      <c r="J36" s="59" t="s">
        <v>196</v>
      </c>
      <c r="K36" s="105">
        <f>22.07*1.08*1.045*1.15*1.05</f>
        <v>30.076653915000005</v>
      </c>
      <c r="L36" s="78">
        <v>90</v>
      </c>
      <c r="M36" s="121">
        <v>3.1</v>
      </c>
      <c r="N36" s="59">
        <v>96</v>
      </c>
      <c r="O36" s="622"/>
      <c r="P36" s="597"/>
    </row>
    <row r="37" spans="1:16" s="54" customFormat="1" ht="13.5" thickBot="1" x14ac:dyDescent="0.25">
      <c r="A37" s="591"/>
      <c r="B37" s="591"/>
      <c r="C37" s="591"/>
      <c r="D37" s="591"/>
      <c r="E37" s="591"/>
      <c r="F37" s="591"/>
      <c r="G37" s="592"/>
      <c r="H37" s="593"/>
      <c r="I37" s="59" t="s">
        <v>129</v>
      </c>
      <c r="J37" s="59" t="s">
        <v>197</v>
      </c>
      <c r="K37" s="105">
        <f>25.35*1.08*1.045*1.15*1.05</f>
        <v>34.546587074999998</v>
      </c>
      <c r="L37" s="78">
        <v>75</v>
      </c>
      <c r="M37" s="121">
        <v>3</v>
      </c>
      <c r="N37" s="59">
        <v>96</v>
      </c>
      <c r="O37" s="622"/>
      <c r="P37" s="597"/>
    </row>
    <row r="38" spans="1:16" s="54" customFormat="1" ht="13.5" thickBot="1" x14ac:dyDescent="0.25">
      <c r="A38" s="591"/>
      <c r="B38" s="591"/>
      <c r="C38" s="591"/>
      <c r="D38" s="591"/>
      <c r="E38" s="591"/>
      <c r="F38" s="591"/>
      <c r="G38" s="592"/>
      <c r="H38" s="593"/>
      <c r="I38" s="60" t="s">
        <v>184</v>
      </c>
      <c r="J38" s="60" t="s">
        <v>198</v>
      </c>
      <c r="K38" s="106">
        <f>33.5*1.08*1.045*1.15*1.05</f>
        <v>45.653280749999993</v>
      </c>
      <c r="L38" s="126">
        <v>60</v>
      </c>
      <c r="M38" s="122">
        <v>3.3</v>
      </c>
      <c r="N38" s="60">
        <v>96</v>
      </c>
      <c r="O38" s="622"/>
      <c r="P38" s="597"/>
    </row>
    <row r="39" spans="1:16" s="54" customFormat="1" ht="13.5" thickBot="1" x14ac:dyDescent="0.25">
      <c r="A39" s="591">
        <v>8</v>
      </c>
      <c r="B39" s="591"/>
      <c r="C39" s="591"/>
      <c r="D39" s="591"/>
      <c r="E39" s="591"/>
      <c r="F39" s="591"/>
      <c r="G39" s="592" t="s">
        <v>199</v>
      </c>
      <c r="H39" s="593" t="s">
        <v>118</v>
      </c>
      <c r="I39" s="57" t="s">
        <v>200</v>
      </c>
      <c r="J39" s="57" t="s">
        <v>201</v>
      </c>
      <c r="K39" s="104">
        <f>8.66*1.08*1.045*1.15*1.05</f>
        <v>11.801713769999999</v>
      </c>
      <c r="L39" s="127">
        <v>360</v>
      </c>
      <c r="M39" s="120">
        <v>4.4000000000000004</v>
      </c>
      <c r="N39" s="57">
        <v>60</v>
      </c>
      <c r="O39" s="622" t="s">
        <v>202</v>
      </c>
      <c r="P39" s="597" t="s">
        <v>174</v>
      </c>
    </row>
    <row r="40" spans="1:16" s="54" customFormat="1" ht="13.5" thickBot="1" x14ac:dyDescent="0.25">
      <c r="A40" s="591"/>
      <c r="B40" s="591"/>
      <c r="C40" s="591"/>
      <c r="D40" s="591"/>
      <c r="E40" s="591"/>
      <c r="F40" s="591"/>
      <c r="G40" s="592"/>
      <c r="H40" s="593"/>
      <c r="I40" s="59" t="s">
        <v>203</v>
      </c>
      <c r="J40" s="59" t="s">
        <v>204</v>
      </c>
      <c r="K40" s="105">
        <f>13.84*1.08*1.045*1.15*1.05</f>
        <v>18.86093748</v>
      </c>
      <c r="L40" s="78">
        <v>204</v>
      </c>
      <c r="M40" s="121">
        <v>4.0999999999999996</v>
      </c>
      <c r="N40" s="59">
        <v>60</v>
      </c>
      <c r="O40" s="622"/>
      <c r="P40" s="597"/>
    </row>
    <row r="41" spans="1:16" s="54" customFormat="1" ht="13.5" thickBot="1" x14ac:dyDescent="0.25">
      <c r="A41" s="591"/>
      <c r="B41" s="591"/>
      <c r="C41" s="591"/>
      <c r="D41" s="591"/>
      <c r="E41" s="591"/>
      <c r="F41" s="591"/>
      <c r="G41" s="592"/>
      <c r="H41" s="593"/>
      <c r="I41" s="59" t="s">
        <v>216</v>
      </c>
      <c r="J41" s="59" t="s">
        <v>217</v>
      </c>
      <c r="K41" s="105">
        <f>17.29*1.08*1.045*1.15*1.05</f>
        <v>23.562544004999999</v>
      </c>
      <c r="L41" s="78">
        <v>168</v>
      </c>
      <c r="M41" s="121">
        <v>6</v>
      </c>
      <c r="N41" s="59">
        <v>60</v>
      </c>
      <c r="O41" s="622"/>
      <c r="P41" s="597"/>
    </row>
    <row r="42" spans="1:16" s="54" customFormat="1" ht="13.5" thickBot="1" x14ac:dyDescent="0.25">
      <c r="A42" s="591"/>
      <c r="B42" s="591"/>
      <c r="C42" s="591"/>
      <c r="D42" s="591"/>
      <c r="E42" s="591"/>
      <c r="F42" s="591"/>
      <c r="G42" s="592"/>
      <c r="H42" s="593"/>
      <c r="I42" s="59" t="s">
        <v>218</v>
      </c>
      <c r="J42" s="59" t="s">
        <v>219</v>
      </c>
      <c r="K42" s="105">
        <f>21.57*1.08*1.045*1.15*1.05</f>
        <v>29.395261665</v>
      </c>
      <c r="L42" s="78">
        <v>140</v>
      </c>
      <c r="M42" s="121">
        <v>6</v>
      </c>
      <c r="N42" s="59">
        <v>60</v>
      </c>
      <c r="O42" s="622"/>
      <c r="P42" s="597"/>
    </row>
    <row r="43" spans="1:16" s="54" customFormat="1" ht="13.5" thickBot="1" x14ac:dyDescent="0.25">
      <c r="A43" s="591"/>
      <c r="B43" s="591"/>
      <c r="C43" s="591"/>
      <c r="D43" s="591"/>
      <c r="E43" s="591"/>
      <c r="F43" s="591"/>
      <c r="G43" s="592"/>
      <c r="H43" s="593"/>
      <c r="I43" s="59" t="s">
        <v>220</v>
      </c>
      <c r="J43" s="59" t="s">
        <v>221</v>
      </c>
      <c r="K43" s="105">
        <f>28.5*1.08*1.045*1.15*1.05</f>
        <v>38.839358250000004</v>
      </c>
      <c r="L43" s="78">
        <v>100</v>
      </c>
      <c r="M43" s="121">
        <v>5</v>
      </c>
      <c r="N43" s="59">
        <v>60</v>
      </c>
      <c r="O43" s="622"/>
      <c r="P43" s="597"/>
    </row>
    <row r="44" spans="1:16" s="54" customFormat="1" ht="13.5" thickBot="1" x14ac:dyDescent="0.25">
      <c r="A44" s="591"/>
      <c r="B44" s="591"/>
      <c r="C44" s="591"/>
      <c r="D44" s="591"/>
      <c r="E44" s="591"/>
      <c r="F44" s="591"/>
      <c r="G44" s="592"/>
      <c r="H44" s="593"/>
      <c r="I44" s="60" t="s">
        <v>222</v>
      </c>
      <c r="J44" s="60" t="s">
        <v>223</v>
      </c>
      <c r="K44" s="106">
        <f>37.29*1.08*1.045*1.15*1.05</f>
        <v>50.818234004999994</v>
      </c>
      <c r="L44" s="126">
        <v>75</v>
      </c>
      <c r="M44" s="122">
        <v>5</v>
      </c>
      <c r="N44" s="60">
        <v>60</v>
      </c>
      <c r="O44" s="622"/>
      <c r="P44" s="597"/>
    </row>
    <row r="45" spans="1:16" s="54" customFormat="1" ht="13.5" thickBot="1" x14ac:dyDescent="0.25">
      <c r="A45" s="591">
        <v>9</v>
      </c>
      <c r="B45" s="591"/>
      <c r="C45" s="591"/>
      <c r="D45" s="591"/>
      <c r="E45" s="591"/>
      <c r="F45" s="591"/>
      <c r="G45" s="599" t="s">
        <v>224</v>
      </c>
      <c r="H45" s="598" t="s">
        <v>118</v>
      </c>
      <c r="I45" s="57" t="s">
        <v>132</v>
      </c>
      <c r="J45" s="63" t="s">
        <v>225</v>
      </c>
      <c r="K45" s="104">
        <f>17.27*1.025*1.05</f>
        <v>18.586837499999998</v>
      </c>
      <c r="L45" s="127">
        <v>90</v>
      </c>
      <c r="M45" s="120">
        <v>4.5999999999999996</v>
      </c>
      <c r="N45" s="57">
        <v>72</v>
      </c>
      <c r="O45" s="594" t="s">
        <v>134</v>
      </c>
      <c r="P45" s="597" t="s">
        <v>174</v>
      </c>
    </row>
    <row r="46" spans="1:16" s="54" customFormat="1" ht="13.5" thickBot="1" x14ac:dyDescent="0.25">
      <c r="A46" s="591"/>
      <c r="B46" s="591"/>
      <c r="C46" s="591"/>
      <c r="D46" s="591"/>
      <c r="E46" s="591"/>
      <c r="F46" s="591"/>
      <c r="G46" s="599"/>
      <c r="H46" s="598"/>
      <c r="I46" s="59" t="s">
        <v>135</v>
      </c>
      <c r="J46" s="61" t="s">
        <v>226</v>
      </c>
      <c r="K46" s="105">
        <f>18.4*1.025*1.05</f>
        <v>19.802999999999997</v>
      </c>
      <c r="L46" s="78">
        <v>72</v>
      </c>
      <c r="M46" s="121">
        <v>3.2</v>
      </c>
      <c r="N46" s="59">
        <v>72</v>
      </c>
      <c r="O46" s="594"/>
      <c r="P46" s="597"/>
    </row>
    <row r="47" spans="1:16" s="54" customFormat="1" ht="13.5" thickBot="1" x14ac:dyDescent="0.25">
      <c r="A47" s="591"/>
      <c r="B47" s="591"/>
      <c r="C47" s="591"/>
      <c r="D47" s="591"/>
      <c r="E47" s="591"/>
      <c r="F47" s="591"/>
      <c r="G47" s="599"/>
      <c r="H47" s="598"/>
      <c r="I47" s="59" t="s">
        <v>137</v>
      </c>
      <c r="J47" s="61" t="s">
        <v>227</v>
      </c>
      <c r="K47" s="105">
        <f>19.52*1.025*1.05</f>
        <v>21.008400000000002</v>
      </c>
      <c r="L47" s="78">
        <v>36</v>
      </c>
      <c r="M47" s="121">
        <v>2</v>
      </c>
      <c r="N47" s="59">
        <v>120</v>
      </c>
      <c r="O47" s="594"/>
      <c r="P47" s="597"/>
    </row>
    <row r="48" spans="1:16" s="54" customFormat="1" ht="13.5" thickBot="1" x14ac:dyDescent="0.25">
      <c r="A48" s="591"/>
      <c r="B48" s="591"/>
      <c r="C48" s="591"/>
      <c r="D48" s="591"/>
      <c r="E48" s="591"/>
      <c r="F48" s="591"/>
      <c r="G48" s="599"/>
      <c r="H48" s="598"/>
      <c r="I48" s="60" t="s">
        <v>139</v>
      </c>
      <c r="J48" s="62" t="s">
        <v>228</v>
      </c>
      <c r="K48" s="106">
        <f>21.2*1.025*1.05</f>
        <v>22.816499999999998</v>
      </c>
      <c r="L48" s="126">
        <v>36</v>
      </c>
      <c r="M48" s="122">
        <v>2.1</v>
      </c>
      <c r="N48" s="60">
        <v>72</v>
      </c>
      <c r="O48" s="594"/>
      <c r="P48" s="597"/>
    </row>
    <row r="49" spans="1:19" s="54" customFormat="1" ht="13.5" thickBot="1" x14ac:dyDescent="0.25">
      <c r="A49" s="591">
        <v>10</v>
      </c>
      <c r="B49" s="591"/>
      <c r="C49" s="591"/>
      <c r="D49" s="591"/>
      <c r="E49" s="591"/>
      <c r="F49" s="591"/>
      <c r="G49" s="599" t="s">
        <v>229</v>
      </c>
      <c r="H49" s="598" t="s">
        <v>118</v>
      </c>
      <c r="I49" s="63" t="s">
        <v>132</v>
      </c>
      <c r="J49" s="57" t="s">
        <v>230</v>
      </c>
      <c r="K49" s="104">
        <f>15.81*1.025*1.05</f>
        <v>17.0155125</v>
      </c>
      <c r="L49" s="127">
        <v>90</v>
      </c>
      <c r="M49" s="120">
        <v>4.5999999999999996</v>
      </c>
      <c r="N49" s="57">
        <v>72</v>
      </c>
      <c r="O49" s="594" t="s">
        <v>143</v>
      </c>
      <c r="P49" s="597" t="s">
        <v>174</v>
      </c>
    </row>
    <row r="50" spans="1:19" s="54" customFormat="1" ht="13.5" thickBot="1" x14ac:dyDescent="0.25">
      <c r="A50" s="591"/>
      <c r="B50" s="591"/>
      <c r="C50" s="591"/>
      <c r="D50" s="591"/>
      <c r="E50" s="591"/>
      <c r="F50" s="591"/>
      <c r="G50" s="599"/>
      <c r="H50" s="598"/>
      <c r="I50" s="61" t="s">
        <v>135</v>
      </c>
      <c r="J50" s="59" t="s">
        <v>231</v>
      </c>
      <c r="K50" s="105">
        <f>16.22*1.025*1.05</f>
        <v>17.456775</v>
      </c>
      <c r="L50" s="78">
        <v>72</v>
      </c>
      <c r="M50" s="121">
        <v>3.2</v>
      </c>
      <c r="N50" s="59">
        <v>72</v>
      </c>
      <c r="O50" s="594"/>
      <c r="P50" s="597"/>
    </row>
    <row r="51" spans="1:19" s="54" customFormat="1" ht="13.5" thickBot="1" x14ac:dyDescent="0.25">
      <c r="A51" s="591"/>
      <c r="B51" s="591"/>
      <c r="C51" s="591"/>
      <c r="D51" s="591"/>
      <c r="E51" s="591"/>
      <c r="F51" s="591"/>
      <c r="G51" s="599"/>
      <c r="H51" s="598"/>
      <c r="I51" s="61" t="s">
        <v>137</v>
      </c>
      <c r="J51" s="59" t="s">
        <v>232</v>
      </c>
      <c r="K51" s="105">
        <f>16.63*1.025*1.05</f>
        <v>17.898037499999997</v>
      </c>
      <c r="L51" s="78">
        <v>36</v>
      </c>
      <c r="M51" s="121">
        <v>2</v>
      </c>
      <c r="N51" s="59">
        <v>120</v>
      </c>
      <c r="O51" s="594"/>
      <c r="P51" s="597"/>
    </row>
    <row r="52" spans="1:19" s="54" customFormat="1" ht="13.5" thickBot="1" x14ac:dyDescent="0.25">
      <c r="A52" s="617"/>
      <c r="B52" s="617"/>
      <c r="C52" s="617"/>
      <c r="D52" s="617"/>
      <c r="E52" s="617"/>
      <c r="F52" s="617"/>
      <c r="G52" s="618"/>
      <c r="H52" s="619"/>
      <c r="I52" s="62" t="s">
        <v>139</v>
      </c>
      <c r="J52" s="60" t="s">
        <v>233</v>
      </c>
      <c r="K52" s="106">
        <f>17.24*1.025*1.05</f>
        <v>18.554549999999995</v>
      </c>
      <c r="L52" s="126">
        <v>36</v>
      </c>
      <c r="M52" s="122">
        <v>2.1</v>
      </c>
      <c r="N52" s="59">
        <v>72</v>
      </c>
      <c r="O52" s="620"/>
      <c r="P52" s="621"/>
    </row>
    <row r="53" spans="1:19" s="54" customFormat="1" ht="15.75" thickBot="1" x14ac:dyDescent="0.3">
      <c r="A53" s="607">
        <v>11</v>
      </c>
      <c r="B53" s="65"/>
      <c r="C53" s="65"/>
      <c r="D53" s="65"/>
      <c r="E53" s="65"/>
      <c r="F53" s="65"/>
      <c r="G53" s="610" t="s">
        <v>234</v>
      </c>
      <c r="H53" s="613" t="s">
        <v>235</v>
      </c>
      <c r="I53" s="66" t="s">
        <v>132</v>
      </c>
      <c r="J53" s="67" t="s">
        <v>236</v>
      </c>
      <c r="K53" s="105">
        <f>15.75*1.025*1.05</f>
        <v>16.950937499999998</v>
      </c>
      <c r="L53" s="72">
        <v>54</v>
      </c>
      <c r="M53" s="71">
        <v>7</v>
      </c>
      <c r="N53" s="68">
        <v>45</v>
      </c>
      <c r="O53" s="616" t="s">
        <v>237</v>
      </c>
      <c r="P53" s="70"/>
      <c r="Q53" s="601" t="s">
        <v>238</v>
      </c>
      <c r="R53" s="590"/>
      <c r="S53" s="590"/>
    </row>
    <row r="54" spans="1:19" s="54" customFormat="1" ht="15.75" thickBot="1" x14ac:dyDescent="0.3">
      <c r="A54" s="608"/>
      <c r="B54" s="65"/>
      <c r="C54" s="65"/>
      <c r="D54" s="65"/>
      <c r="E54" s="65"/>
      <c r="F54" s="65"/>
      <c r="G54" s="611"/>
      <c r="H54" s="614"/>
      <c r="I54" s="71" t="s">
        <v>135</v>
      </c>
      <c r="J54" s="67" t="s">
        <v>239</v>
      </c>
      <c r="K54" s="105">
        <f>16.88*1.025*1.05</f>
        <v>18.167099999999998</v>
      </c>
      <c r="L54" s="72">
        <v>36</v>
      </c>
      <c r="M54" s="71">
        <v>6</v>
      </c>
      <c r="N54" s="72">
        <v>45</v>
      </c>
      <c r="O54" s="616"/>
      <c r="P54" s="73"/>
      <c r="Q54" s="601"/>
      <c r="R54" s="590"/>
      <c r="S54" s="590"/>
    </row>
    <row r="55" spans="1:19" s="54" customFormat="1" ht="15.75" thickBot="1" x14ac:dyDescent="0.3">
      <c r="A55" s="608"/>
      <c r="B55" s="65"/>
      <c r="C55" s="65"/>
      <c r="D55" s="65"/>
      <c r="E55" s="65"/>
      <c r="F55" s="65"/>
      <c r="G55" s="611"/>
      <c r="H55" s="614"/>
      <c r="I55" s="71" t="s">
        <v>137</v>
      </c>
      <c r="J55" s="67" t="s">
        <v>240</v>
      </c>
      <c r="K55" s="105">
        <f>17.88*1.025*1.05</f>
        <v>19.24335</v>
      </c>
      <c r="L55" s="72">
        <v>36</v>
      </c>
      <c r="M55" s="71">
        <v>6</v>
      </c>
      <c r="N55" s="72">
        <v>45</v>
      </c>
      <c r="O55" s="616"/>
      <c r="P55" s="73" t="s">
        <v>174</v>
      </c>
      <c r="Q55" s="601"/>
      <c r="R55" s="590"/>
      <c r="S55" s="590"/>
    </row>
    <row r="56" spans="1:19" s="54" customFormat="1" ht="15.75" thickBot="1" x14ac:dyDescent="0.3">
      <c r="A56" s="609"/>
      <c r="B56" s="65"/>
      <c r="C56" s="65"/>
      <c r="D56" s="65"/>
      <c r="E56" s="65"/>
      <c r="F56" s="65"/>
      <c r="G56" s="612"/>
      <c r="H56" s="615"/>
      <c r="I56" s="74" t="s">
        <v>139</v>
      </c>
      <c r="J56" s="67" t="s">
        <v>241</v>
      </c>
      <c r="K56" s="105">
        <f>18.63*1.025*1.05</f>
        <v>20.050537500000001</v>
      </c>
      <c r="L56" s="72">
        <v>18</v>
      </c>
      <c r="M56" s="71">
        <v>4</v>
      </c>
      <c r="N56" s="75">
        <v>60</v>
      </c>
      <c r="O56" s="616"/>
      <c r="P56" s="76"/>
      <c r="Q56" s="601"/>
      <c r="R56" s="590"/>
      <c r="S56" s="590"/>
    </row>
    <row r="57" spans="1:19" s="54" customFormat="1" ht="13.5" thickBot="1" x14ac:dyDescent="0.25">
      <c r="A57" s="602">
        <v>12</v>
      </c>
      <c r="B57" s="602"/>
      <c r="C57" s="602"/>
      <c r="D57" s="602"/>
      <c r="E57" s="602"/>
      <c r="F57" s="602"/>
      <c r="G57" s="603" t="s">
        <v>242</v>
      </c>
      <c r="H57" s="604" t="s">
        <v>118</v>
      </c>
      <c r="I57" s="63" t="s">
        <v>132</v>
      </c>
      <c r="J57" s="57" t="s">
        <v>243</v>
      </c>
      <c r="K57" s="104">
        <f>18.05*1.025*1.05</f>
        <v>19.426312499999998</v>
      </c>
      <c r="L57" s="127">
        <v>90</v>
      </c>
      <c r="M57" s="120">
        <v>3.8</v>
      </c>
      <c r="N57" s="59">
        <v>72</v>
      </c>
      <c r="O57" s="605" t="s">
        <v>149</v>
      </c>
      <c r="P57" s="606" t="s">
        <v>174</v>
      </c>
    </row>
    <row r="58" spans="1:19" s="54" customFormat="1" ht="13.5" thickBot="1" x14ac:dyDescent="0.25">
      <c r="A58" s="591"/>
      <c r="B58" s="591"/>
      <c r="C58" s="591"/>
      <c r="D58" s="591"/>
      <c r="E58" s="591"/>
      <c r="F58" s="591"/>
      <c r="G58" s="592"/>
      <c r="H58" s="598"/>
      <c r="I58" s="61" t="s">
        <v>135</v>
      </c>
      <c r="J58" s="59" t="s">
        <v>244</v>
      </c>
      <c r="K58" s="105">
        <f>19.01*1.025*1.05</f>
        <v>20.459512500000002</v>
      </c>
      <c r="L58" s="78">
        <v>72</v>
      </c>
      <c r="M58" s="121">
        <v>5</v>
      </c>
      <c r="N58" s="59">
        <v>72</v>
      </c>
      <c r="O58" s="594"/>
      <c r="P58" s="597"/>
    </row>
    <row r="59" spans="1:19" s="54" customFormat="1" ht="13.5" thickBot="1" x14ac:dyDescent="0.25">
      <c r="A59" s="591"/>
      <c r="B59" s="591"/>
      <c r="C59" s="591"/>
      <c r="D59" s="591"/>
      <c r="E59" s="591"/>
      <c r="F59" s="591"/>
      <c r="G59" s="592"/>
      <c r="H59" s="598"/>
      <c r="I59" s="61" t="s">
        <v>137</v>
      </c>
      <c r="J59" s="59" t="s">
        <v>245</v>
      </c>
      <c r="K59" s="105">
        <f>19.98*1.025*1.05</f>
        <v>21.503474999999998</v>
      </c>
      <c r="L59" s="78">
        <v>36</v>
      </c>
      <c r="M59" s="121">
        <v>2.5</v>
      </c>
      <c r="N59" s="59">
        <v>120</v>
      </c>
      <c r="O59" s="594"/>
      <c r="P59" s="597"/>
    </row>
    <row r="60" spans="1:19" s="54" customFormat="1" ht="13.5" thickBot="1" x14ac:dyDescent="0.25">
      <c r="A60" s="591"/>
      <c r="B60" s="591"/>
      <c r="C60" s="591"/>
      <c r="D60" s="591"/>
      <c r="E60" s="591"/>
      <c r="F60" s="591"/>
      <c r="G60" s="592"/>
      <c r="H60" s="598"/>
      <c r="I60" s="62" t="s">
        <v>139</v>
      </c>
      <c r="J60" s="60" t="s">
        <v>246</v>
      </c>
      <c r="K60" s="106">
        <f>21.43*1.025*1.05</f>
        <v>23.064037499999998</v>
      </c>
      <c r="L60" s="126">
        <v>36</v>
      </c>
      <c r="M60" s="122">
        <v>3</v>
      </c>
      <c r="N60" s="60">
        <v>72</v>
      </c>
      <c r="O60" s="594"/>
      <c r="P60" s="597"/>
    </row>
    <row r="61" spans="1:19" s="54" customFormat="1" ht="13.5" thickBot="1" x14ac:dyDescent="0.25">
      <c r="A61" s="591">
        <v>13</v>
      </c>
      <c r="B61" s="591"/>
      <c r="C61" s="591"/>
      <c r="D61" s="591"/>
      <c r="E61" s="591"/>
      <c r="F61" s="591"/>
      <c r="G61" s="592" t="s">
        <v>247</v>
      </c>
      <c r="H61" s="598" t="s">
        <v>235</v>
      </c>
      <c r="I61" s="63" t="s">
        <v>135</v>
      </c>
      <c r="J61" s="57" t="s">
        <v>248</v>
      </c>
      <c r="K61" s="107">
        <f>17.04*1.025*1.05</f>
        <v>18.339299999999998</v>
      </c>
      <c r="L61" s="127">
        <v>72</v>
      </c>
      <c r="M61" s="120">
        <v>3.2</v>
      </c>
      <c r="N61" s="57">
        <v>72</v>
      </c>
      <c r="O61" s="594" t="s">
        <v>249</v>
      </c>
      <c r="P61" s="597" t="s">
        <v>174</v>
      </c>
    </row>
    <row r="62" spans="1:19" s="54" customFormat="1" ht="13.5" thickBot="1" x14ac:dyDescent="0.25">
      <c r="A62" s="591"/>
      <c r="B62" s="591"/>
      <c r="C62" s="591"/>
      <c r="D62" s="591"/>
      <c r="E62" s="591"/>
      <c r="F62" s="591"/>
      <c r="G62" s="592"/>
      <c r="H62" s="598"/>
      <c r="I62" s="61" t="s">
        <v>137</v>
      </c>
      <c r="J62" s="59" t="s">
        <v>250</v>
      </c>
      <c r="K62" s="108">
        <f>17.47*1.025*1.05</f>
        <v>18.802087499999999</v>
      </c>
      <c r="L62" s="78">
        <v>36</v>
      </c>
      <c r="M62" s="121">
        <v>2</v>
      </c>
      <c r="N62" s="59">
        <v>120</v>
      </c>
      <c r="O62" s="594"/>
      <c r="P62" s="597"/>
    </row>
    <row r="63" spans="1:19" s="54" customFormat="1" ht="13.5" thickBot="1" x14ac:dyDescent="0.25">
      <c r="A63" s="591"/>
      <c r="B63" s="591"/>
      <c r="C63" s="591"/>
      <c r="D63" s="591"/>
      <c r="E63" s="591"/>
      <c r="F63" s="591"/>
      <c r="G63" s="592"/>
      <c r="H63" s="598"/>
      <c r="I63" s="61" t="s">
        <v>139</v>
      </c>
      <c r="J63" s="60" t="s">
        <v>251</v>
      </c>
      <c r="K63" s="108">
        <f>18.11*1.025*1.05</f>
        <v>19.490887499999999</v>
      </c>
      <c r="L63" s="78">
        <v>36</v>
      </c>
      <c r="M63" s="122">
        <v>2.1</v>
      </c>
      <c r="N63" s="59">
        <v>72</v>
      </c>
      <c r="O63" s="594"/>
      <c r="P63" s="597"/>
    </row>
    <row r="64" spans="1:19" s="54" customFormat="1" ht="13.5" thickBot="1" x14ac:dyDescent="0.25">
      <c r="A64" s="591">
        <v>14</v>
      </c>
      <c r="B64" s="591"/>
      <c r="C64" s="591"/>
      <c r="D64" s="591"/>
      <c r="E64" s="591"/>
      <c r="F64" s="591"/>
      <c r="G64" s="599" t="s">
        <v>252</v>
      </c>
      <c r="H64" s="600" t="s">
        <v>118</v>
      </c>
      <c r="I64" s="77" t="s">
        <v>253</v>
      </c>
      <c r="J64" s="63" t="s">
        <v>254</v>
      </c>
      <c r="K64" s="109">
        <v>17.190000000000001</v>
      </c>
      <c r="L64" s="77">
        <v>30</v>
      </c>
      <c r="M64" s="63">
        <v>7</v>
      </c>
      <c r="N64" s="77">
        <v>60</v>
      </c>
      <c r="O64" s="594" t="s">
        <v>255</v>
      </c>
      <c r="P64" s="597" t="s">
        <v>174</v>
      </c>
    </row>
    <row r="65" spans="1:16" s="54" customFormat="1" ht="13.5" thickBot="1" x14ac:dyDescent="0.25">
      <c r="A65" s="591"/>
      <c r="B65" s="591"/>
      <c r="C65" s="591"/>
      <c r="D65" s="591"/>
      <c r="E65" s="591"/>
      <c r="F65" s="591"/>
      <c r="G65" s="599"/>
      <c r="H65" s="600"/>
      <c r="I65" s="78" t="s">
        <v>164</v>
      </c>
      <c r="J65" s="61" t="s">
        <v>256</v>
      </c>
      <c r="K65" s="110">
        <v>20.46</v>
      </c>
      <c r="L65" s="78">
        <v>30</v>
      </c>
      <c r="M65" s="61">
        <v>8.1999999999999993</v>
      </c>
      <c r="N65" s="78">
        <v>60</v>
      </c>
      <c r="O65" s="594"/>
      <c r="P65" s="597"/>
    </row>
    <row r="66" spans="1:16" s="54" customFormat="1" ht="13.5" thickBot="1" x14ac:dyDescent="0.25">
      <c r="A66" s="591"/>
      <c r="B66" s="591"/>
      <c r="C66" s="591"/>
      <c r="D66" s="591"/>
      <c r="E66" s="591"/>
      <c r="F66" s="591"/>
      <c r="G66" s="599"/>
      <c r="H66" s="600"/>
      <c r="I66" s="78" t="s">
        <v>257</v>
      </c>
      <c r="J66" s="61" t="s">
        <v>258</v>
      </c>
      <c r="K66" s="110">
        <v>25.41</v>
      </c>
      <c r="L66" s="78">
        <v>15</v>
      </c>
      <c r="M66" s="61">
        <v>3.2</v>
      </c>
      <c r="N66" s="78">
        <v>60</v>
      </c>
      <c r="O66" s="594"/>
      <c r="P66" s="597"/>
    </row>
    <row r="67" spans="1:16" s="54" customFormat="1" ht="13.5" thickBot="1" x14ac:dyDescent="0.25">
      <c r="A67" s="591"/>
      <c r="B67" s="591"/>
      <c r="C67" s="591"/>
      <c r="D67" s="591"/>
      <c r="E67" s="591"/>
      <c r="F67" s="591"/>
      <c r="G67" s="599"/>
      <c r="H67" s="600"/>
      <c r="I67" s="78" t="s">
        <v>166</v>
      </c>
      <c r="J67" s="61" t="s">
        <v>259</v>
      </c>
      <c r="K67" s="110">
        <v>27.76</v>
      </c>
      <c r="L67" s="78">
        <v>15</v>
      </c>
      <c r="M67" s="61">
        <v>6</v>
      </c>
      <c r="N67" s="78">
        <v>60</v>
      </c>
      <c r="O67" s="594"/>
      <c r="P67" s="597"/>
    </row>
    <row r="68" spans="1:16" s="54" customFormat="1" ht="15.75" customHeight="1" thickBot="1" x14ac:dyDescent="0.25">
      <c r="A68" s="591"/>
      <c r="B68" s="591"/>
      <c r="C68" s="591"/>
      <c r="D68" s="591"/>
      <c r="E68" s="591"/>
      <c r="F68" s="591"/>
      <c r="G68" s="599"/>
      <c r="H68" s="600"/>
      <c r="I68" s="79" t="s">
        <v>168</v>
      </c>
      <c r="J68" s="62" t="s">
        <v>260</v>
      </c>
      <c r="K68" s="111">
        <v>36.049999999999997</v>
      </c>
      <c r="L68" s="79">
        <v>15</v>
      </c>
      <c r="M68" s="62">
        <v>8</v>
      </c>
      <c r="N68" s="79">
        <v>60</v>
      </c>
      <c r="O68" s="594"/>
      <c r="P68" s="597"/>
    </row>
    <row r="69" spans="1:16" s="54" customFormat="1" ht="13.5" thickBot="1" x14ac:dyDescent="0.25">
      <c r="A69" s="591">
        <v>15</v>
      </c>
      <c r="B69" s="591"/>
      <c r="C69" s="591"/>
      <c r="D69" s="591"/>
      <c r="E69" s="591"/>
      <c r="F69" s="591"/>
      <c r="G69" s="599" t="s">
        <v>261</v>
      </c>
      <c r="H69" s="598" t="s">
        <v>118</v>
      </c>
      <c r="I69" s="61" t="s">
        <v>262</v>
      </c>
      <c r="J69" s="57" t="s">
        <v>263</v>
      </c>
      <c r="K69" s="108">
        <v>6.7</v>
      </c>
      <c r="L69" s="78">
        <v>90</v>
      </c>
      <c r="M69" s="63">
        <v>7</v>
      </c>
      <c r="N69" s="59">
        <v>96</v>
      </c>
      <c r="O69" s="594" t="s">
        <v>264</v>
      </c>
      <c r="P69" s="597" t="s">
        <v>174</v>
      </c>
    </row>
    <row r="70" spans="1:16" s="54" customFormat="1" ht="13.5" thickBot="1" x14ac:dyDescent="0.25">
      <c r="A70" s="591"/>
      <c r="B70" s="591"/>
      <c r="C70" s="591"/>
      <c r="D70" s="591"/>
      <c r="E70" s="591"/>
      <c r="F70" s="591"/>
      <c r="G70" s="599"/>
      <c r="H70" s="598"/>
      <c r="I70" s="61" t="s">
        <v>157</v>
      </c>
      <c r="J70" s="59" t="s">
        <v>265</v>
      </c>
      <c r="K70" s="108">
        <v>10.5</v>
      </c>
      <c r="L70" s="78">
        <v>60</v>
      </c>
      <c r="M70" s="61">
        <v>4</v>
      </c>
      <c r="N70" s="59">
        <v>96</v>
      </c>
      <c r="O70" s="594"/>
      <c r="P70" s="597"/>
    </row>
    <row r="71" spans="1:16" s="54" customFormat="1" ht="13.5" thickBot="1" x14ac:dyDescent="0.25">
      <c r="A71" s="591"/>
      <c r="B71" s="591"/>
      <c r="C71" s="591"/>
      <c r="D71" s="591"/>
      <c r="E71" s="591"/>
      <c r="F71" s="591"/>
      <c r="G71" s="599"/>
      <c r="H71" s="598"/>
      <c r="I71" s="61" t="s">
        <v>159</v>
      </c>
      <c r="J71" s="59" t="s">
        <v>266</v>
      </c>
      <c r="K71" s="108">
        <v>11</v>
      </c>
      <c r="L71" s="78">
        <v>45</v>
      </c>
      <c r="M71" s="61">
        <v>5</v>
      </c>
      <c r="N71" s="59">
        <v>96</v>
      </c>
      <c r="O71" s="594"/>
      <c r="P71" s="597"/>
    </row>
    <row r="72" spans="1:16" s="54" customFormat="1" ht="13.5" thickBot="1" x14ac:dyDescent="0.25">
      <c r="A72" s="591"/>
      <c r="B72" s="591"/>
      <c r="C72" s="591"/>
      <c r="D72" s="591"/>
      <c r="E72" s="591"/>
      <c r="F72" s="591"/>
      <c r="G72" s="599"/>
      <c r="H72" s="598"/>
      <c r="I72" s="61" t="s">
        <v>162</v>
      </c>
      <c r="J72" s="59" t="s">
        <v>267</v>
      </c>
      <c r="K72" s="108">
        <v>12</v>
      </c>
      <c r="L72" s="78">
        <v>45</v>
      </c>
      <c r="M72" s="61">
        <v>6</v>
      </c>
      <c r="N72" s="59">
        <v>96</v>
      </c>
      <c r="O72" s="594"/>
      <c r="P72" s="597"/>
    </row>
    <row r="73" spans="1:16" s="54" customFormat="1" ht="13.5" thickBot="1" x14ac:dyDescent="0.25">
      <c r="A73" s="591"/>
      <c r="B73" s="591"/>
      <c r="C73" s="591"/>
      <c r="D73" s="591"/>
      <c r="E73" s="591"/>
      <c r="F73" s="591"/>
      <c r="G73" s="599"/>
      <c r="H73" s="598"/>
      <c r="I73" s="61" t="s">
        <v>164</v>
      </c>
      <c r="J73" s="59" t="s">
        <v>268</v>
      </c>
      <c r="K73" s="108">
        <v>18.25</v>
      </c>
      <c r="L73" s="78">
        <v>30</v>
      </c>
      <c r="M73" s="61">
        <v>8</v>
      </c>
      <c r="N73" s="59">
        <v>96</v>
      </c>
      <c r="O73" s="594"/>
      <c r="P73" s="597"/>
    </row>
    <row r="74" spans="1:16" s="54" customFormat="1" ht="13.5" thickBot="1" x14ac:dyDescent="0.25">
      <c r="A74" s="591"/>
      <c r="B74" s="591"/>
      <c r="C74" s="591"/>
      <c r="D74" s="591"/>
      <c r="E74" s="591"/>
      <c r="F74" s="591"/>
      <c r="G74" s="599"/>
      <c r="H74" s="598"/>
      <c r="I74" s="61" t="s">
        <v>166</v>
      </c>
      <c r="J74" s="59" t="s">
        <v>269</v>
      </c>
      <c r="K74" s="108">
        <v>24.5</v>
      </c>
      <c r="L74" s="78">
        <v>15</v>
      </c>
      <c r="M74" s="61">
        <v>6</v>
      </c>
      <c r="N74" s="59">
        <v>96</v>
      </c>
      <c r="O74" s="594"/>
      <c r="P74" s="597"/>
    </row>
    <row r="75" spans="1:16" s="54" customFormat="1" ht="13.5" thickBot="1" x14ac:dyDescent="0.25">
      <c r="A75" s="591"/>
      <c r="B75" s="591"/>
      <c r="C75" s="591"/>
      <c r="D75" s="591"/>
      <c r="E75" s="591"/>
      <c r="F75" s="591"/>
      <c r="G75" s="599"/>
      <c r="H75" s="598"/>
      <c r="I75" s="62" t="s">
        <v>168</v>
      </c>
      <c r="J75" s="60" t="s">
        <v>270</v>
      </c>
      <c r="K75" s="112">
        <v>30</v>
      </c>
      <c r="L75" s="126">
        <v>15</v>
      </c>
      <c r="M75" s="62">
        <v>7.2</v>
      </c>
      <c r="N75" s="60">
        <v>96</v>
      </c>
      <c r="O75" s="594"/>
      <c r="P75" s="597"/>
    </row>
    <row r="76" spans="1:16" s="54" customFormat="1" ht="13.5" thickBot="1" x14ac:dyDescent="0.25">
      <c r="A76" s="591">
        <v>16</v>
      </c>
      <c r="B76" s="591"/>
      <c r="C76" s="591"/>
      <c r="D76" s="591"/>
      <c r="E76" s="591"/>
      <c r="F76" s="591"/>
      <c r="G76" s="592" t="s">
        <v>271</v>
      </c>
      <c r="H76" s="598" t="s">
        <v>118</v>
      </c>
      <c r="I76" s="63" t="s">
        <v>157</v>
      </c>
      <c r="J76" s="57" t="s">
        <v>272</v>
      </c>
      <c r="K76" s="113">
        <v>10.5</v>
      </c>
      <c r="L76" s="127">
        <v>60</v>
      </c>
      <c r="M76" s="61">
        <v>4</v>
      </c>
      <c r="N76" s="57">
        <v>96</v>
      </c>
      <c r="O76" s="594" t="s">
        <v>156</v>
      </c>
      <c r="P76" s="597" t="s">
        <v>174</v>
      </c>
    </row>
    <row r="77" spans="1:16" s="54" customFormat="1" ht="13.5" thickBot="1" x14ac:dyDescent="0.25">
      <c r="A77" s="591"/>
      <c r="B77" s="591"/>
      <c r="C77" s="591"/>
      <c r="D77" s="591"/>
      <c r="E77" s="591"/>
      <c r="F77" s="591"/>
      <c r="G77" s="592"/>
      <c r="H77" s="598"/>
      <c r="I77" s="61" t="s">
        <v>159</v>
      </c>
      <c r="J77" s="59" t="s">
        <v>273</v>
      </c>
      <c r="K77" s="108">
        <v>11</v>
      </c>
      <c r="L77" s="78">
        <v>45</v>
      </c>
      <c r="M77" s="61">
        <v>5</v>
      </c>
      <c r="N77" s="59">
        <v>96</v>
      </c>
      <c r="O77" s="594"/>
      <c r="P77" s="597"/>
    </row>
    <row r="78" spans="1:16" s="54" customFormat="1" ht="13.5" thickBot="1" x14ac:dyDescent="0.25">
      <c r="A78" s="591"/>
      <c r="B78" s="591"/>
      <c r="C78" s="591"/>
      <c r="D78" s="591"/>
      <c r="E78" s="591"/>
      <c r="F78" s="591"/>
      <c r="G78" s="592"/>
      <c r="H78" s="598"/>
      <c r="I78" s="61" t="s">
        <v>162</v>
      </c>
      <c r="J78" s="59" t="s">
        <v>274</v>
      </c>
      <c r="K78" s="108">
        <v>12</v>
      </c>
      <c r="L78" s="78">
        <v>45</v>
      </c>
      <c r="M78" s="61">
        <v>6</v>
      </c>
      <c r="N78" s="59">
        <v>96</v>
      </c>
      <c r="O78" s="594"/>
      <c r="P78" s="597"/>
    </row>
    <row r="79" spans="1:16" s="54" customFormat="1" ht="13.5" thickBot="1" x14ac:dyDescent="0.25">
      <c r="A79" s="591"/>
      <c r="B79" s="591"/>
      <c r="C79" s="591"/>
      <c r="D79" s="591"/>
      <c r="E79" s="591"/>
      <c r="F79" s="591"/>
      <c r="G79" s="592"/>
      <c r="H79" s="598"/>
      <c r="I79" s="61" t="s">
        <v>164</v>
      </c>
      <c r="J79" s="59" t="s">
        <v>275</v>
      </c>
      <c r="K79" s="108">
        <v>18.25</v>
      </c>
      <c r="L79" s="78">
        <v>30</v>
      </c>
      <c r="M79" s="61">
        <v>8</v>
      </c>
      <c r="N79" s="59">
        <v>96</v>
      </c>
      <c r="O79" s="594"/>
      <c r="P79" s="597"/>
    </row>
    <row r="80" spans="1:16" s="54" customFormat="1" ht="13.5" thickBot="1" x14ac:dyDescent="0.25">
      <c r="A80" s="591"/>
      <c r="B80" s="591"/>
      <c r="C80" s="591"/>
      <c r="D80" s="591"/>
      <c r="E80" s="591"/>
      <c r="F80" s="591"/>
      <c r="G80" s="592"/>
      <c r="H80" s="598"/>
      <c r="I80" s="61" t="s">
        <v>166</v>
      </c>
      <c r="J80" s="59" t="s">
        <v>276</v>
      </c>
      <c r="K80" s="108">
        <v>24.5</v>
      </c>
      <c r="L80" s="78">
        <v>15</v>
      </c>
      <c r="M80" s="61">
        <v>6</v>
      </c>
      <c r="N80" s="59">
        <v>96</v>
      </c>
      <c r="O80" s="594"/>
      <c r="P80" s="597"/>
    </row>
    <row r="81" spans="1:16" s="54" customFormat="1" ht="13.5" thickBot="1" x14ac:dyDescent="0.25">
      <c r="A81" s="591"/>
      <c r="B81" s="591"/>
      <c r="C81" s="591"/>
      <c r="D81" s="591"/>
      <c r="E81" s="591"/>
      <c r="F81" s="591"/>
      <c r="G81" s="592"/>
      <c r="H81" s="598"/>
      <c r="I81" s="62" t="s">
        <v>168</v>
      </c>
      <c r="J81" s="60" t="s">
        <v>277</v>
      </c>
      <c r="K81" s="112">
        <v>30</v>
      </c>
      <c r="L81" s="126">
        <v>15</v>
      </c>
      <c r="M81" s="62">
        <v>7.2</v>
      </c>
      <c r="N81" s="60">
        <v>96</v>
      </c>
      <c r="O81" s="594"/>
      <c r="P81" s="597"/>
    </row>
    <row r="82" spans="1:16" s="54" customFormat="1" ht="13.5" thickBot="1" x14ac:dyDescent="0.25">
      <c r="A82" s="591">
        <v>17</v>
      </c>
      <c r="B82" s="591"/>
      <c r="C82" s="591"/>
      <c r="D82" s="591"/>
      <c r="E82" s="591"/>
      <c r="F82" s="591"/>
      <c r="G82" s="592" t="s">
        <v>278</v>
      </c>
      <c r="H82" s="598" t="s">
        <v>118</v>
      </c>
      <c r="I82" s="63" t="s">
        <v>157</v>
      </c>
      <c r="J82" s="57" t="s">
        <v>279</v>
      </c>
      <c r="K82" s="114">
        <v>11</v>
      </c>
      <c r="L82" s="127">
        <v>60</v>
      </c>
      <c r="M82" s="61">
        <v>4</v>
      </c>
      <c r="N82" s="57">
        <v>96</v>
      </c>
      <c r="O82" s="594" t="s">
        <v>156</v>
      </c>
      <c r="P82" s="597" t="s">
        <v>174</v>
      </c>
    </row>
    <row r="83" spans="1:16" s="54" customFormat="1" ht="13.5" thickBot="1" x14ac:dyDescent="0.25">
      <c r="A83" s="591"/>
      <c r="B83" s="591"/>
      <c r="C83" s="591"/>
      <c r="D83" s="591"/>
      <c r="E83" s="591"/>
      <c r="F83" s="591"/>
      <c r="G83" s="592"/>
      <c r="H83" s="598"/>
      <c r="I83" s="61" t="s">
        <v>159</v>
      </c>
      <c r="J83" s="59" t="s">
        <v>280</v>
      </c>
      <c r="K83" s="115">
        <v>12</v>
      </c>
      <c r="L83" s="78">
        <v>45</v>
      </c>
      <c r="M83" s="61">
        <v>5</v>
      </c>
      <c r="N83" s="59">
        <v>96</v>
      </c>
      <c r="O83" s="594"/>
      <c r="P83" s="597"/>
    </row>
    <row r="84" spans="1:16" s="54" customFormat="1" ht="13.5" thickBot="1" x14ac:dyDescent="0.25">
      <c r="A84" s="591"/>
      <c r="B84" s="591"/>
      <c r="C84" s="591"/>
      <c r="D84" s="591"/>
      <c r="E84" s="591"/>
      <c r="F84" s="591"/>
      <c r="G84" s="592"/>
      <c r="H84" s="598"/>
      <c r="I84" s="61" t="s">
        <v>162</v>
      </c>
      <c r="J84" s="59" t="s">
        <v>281</v>
      </c>
      <c r="K84" s="105">
        <v>13.5</v>
      </c>
      <c r="L84" s="78">
        <v>45</v>
      </c>
      <c r="M84" s="61">
        <v>6</v>
      </c>
      <c r="N84" s="59">
        <v>96</v>
      </c>
      <c r="O84" s="594"/>
      <c r="P84" s="597"/>
    </row>
    <row r="85" spans="1:16" s="54" customFormat="1" ht="13.5" thickBot="1" x14ac:dyDescent="0.25">
      <c r="A85" s="591"/>
      <c r="B85" s="591"/>
      <c r="C85" s="591"/>
      <c r="D85" s="591"/>
      <c r="E85" s="591"/>
      <c r="F85" s="591"/>
      <c r="G85" s="592"/>
      <c r="H85" s="598"/>
      <c r="I85" s="61" t="s">
        <v>164</v>
      </c>
      <c r="J85" s="59" t="s">
        <v>282</v>
      </c>
      <c r="K85" s="115">
        <v>20.5</v>
      </c>
      <c r="L85" s="78">
        <v>30</v>
      </c>
      <c r="M85" s="61">
        <v>8</v>
      </c>
      <c r="N85" s="59">
        <v>96</v>
      </c>
      <c r="O85" s="594"/>
      <c r="P85" s="597"/>
    </row>
    <row r="86" spans="1:16" s="54" customFormat="1" ht="13.5" thickBot="1" x14ac:dyDescent="0.25">
      <c r="A86" s="591"/>
      <c r="B86" s="591"/>
      <c r="C86" s="591"/>
      <c r="D86" s="591"/>
      <c r="E86" s="591"/>
      <c r="F86" s="591"/>
      <c r="G86" s="592"/>
      <c r="H86" s="598"/>
      <c r="I86" s="61" t="s">
        <v>166</v>
      </c>
      <c r="J86" s="59" t="s">
        <v>283</v>
      </c>
      <c r="K86" s="105">
        <v>28</v>
      </c>
      <c r="L86" s="78">
        <v>15</v>
      </c>
      <c r="M86" s="61">
        <v>6</v>
      </c>
      <c r="N86" s="59">
        <v>96</v>
      </c>
      <c r="O86" s="594"/>
      <c r="P86" s="597"/>
    </row>
    <row r="87" spans="1:16" s="54" customFormat="1" ht="13.5" thickBot="1" x14ac:dyDescent="0.25">
      <c r="A87" s="591"/>
      <c r="B87" s="591"/>
      <c r="C87" s="591"/>
      <c r="D87" s="591"/>
      <c r="E87" s="591"/>
      <c r="F87" s="591"/>
      <c r="G87" s="592"/>
      <c r="H87" s="598"/>
      <c r="I87" s="62" t="s">
        <v>168</v>
      </c>
      <c r="J87" s="60" t="s">
        <v>284</v>
      </c>
      <c r="K87" s="106">
        <v>35</v>
      </c>
      <c r="L87" s="126">
        <v>15</v>
      </c>
      <c r="M87" s="62">
        <v>7.2</v>
      </c>
      <c r="N87" s="60">
        <v>96</v>
      </c>
      <c r="O87" s="594"/>
      <c r="P87" s="597"/>
    </row>
    <row r="88" spans="1:16" s="54" customFormat="1" ht="13.5" thickBot="1" x14ac:dyDescent="0.25">
      <c r="A88" s="591">
        <v>18</v>
      </c>
      <c r="B88" s="591"/>
      <c r="C88" s="591"/>
      <c r="D88" s="591"/>
      <c r="E88" s="591"/>
      <c r="F88" s="591"/>
      <c r="G88" s="592" t="s">
        <v>285</v>
      </c>
      <c r="H88" s="598" t="s">
        <v>118</v>
      </c>
      <c r="I88" s="63" t="s">
        <v>157</v>
      </c>
      <c r="J88" s="57" t="s">
        <v>286</v>
      </c>
      <c r="K88" s="104">
        <v>11</v>
      </c>
      <c r="L88" s="127">
        <v>60</v>
      </c>
      <c r="M88" s="61">
        <v>4</v>
      </c>
      <c r="N88" s="57">
        <v>96</v>
      </c>
      <c r="O88" s="594" t="s">
        <v>287</v>
      </c>
      <c r="P88" s="597" t="s">
        <v>174</v>
      </c>
    </row>
    <row r="89" spans="1:16" s="54" customFormat="1" ht="13.5" thickBot="1" x14ac:dyDescent="0.25">
      <c r="A89" s="591"/>
      <c r="B89" s="591"/>
      <c r="C89" s="591"/>
      <c r="D89" s="591"/>
      <c r="E89" s="591"/>
      <c r="F89" s="591"/>
      <c r="G89" s="592"/>
      <c r="H89" s="598"/>
      <c r="I89" s="61" t="s">
        <v>159</v>
      </c>
      <c r="J89" s="59" t="s">
        <v>288</v>
      </c>
      <c r="K89" s="105">
        <v>11.5</v>
      </c>
      <c r="L89" s="78">
        <v>45</v>
      </c>
      <c r="M89" s="61">
        <v>5</v>
      </c>
      <c r="N89" s="59">
        <v>96</v>
      </c>
      <c r="O89" s="594"/>
      <c r="P89" s="597"/>
    </row>
    <row r="90" spans="1:16" s="54" customFormat="1" ht="13.5" thickBot="1" x14ac:dyDescent="0.25">
      <c r="A90" s="591"/>
      <c r="B90" s="591"/>
      <c r="C90" s="591"/>
      <c r="D90" s="591"/>
      <c r="E90" s="591"/>
      <c r="F90" s="591"/>
      <c r="G90" s="592"/>
      <c r="H90" s="598"/>
      <c r="I90" s="61" t="s">
        <v>162</v>
      </c>
      <c r="J90" s="59" t="s">
        <v>289</v>
      </c>
      <c r="K90" s="105">
        <v>13</v>
      </c>
      <c r="L90" s="78">
        <v>45</v>
      </c>
      <c r="M90" s="61">
        <v>6</v>
      </c>
      <c r="N90" s="59">
        <v>96</v>
      </c>
      <c r="O90" s="594"/>
      <c r="P90" s="597"/>
    </row>
    <row r="91" spans="1:16" s="54" customFormat="1" ht="13.5" thickBot="1" x14ac:dyDescent="0.25">
      <c r="A91" s="591"/>
      <c r="B91" s="591"/>
      <c r="C91" s="591"/>
      <c r="D91" s="591"/>
      <c r="E91" s="591"/>
      <c r="F91" s="591"/>
      <c r="G91" s="592"/>
      <c r="H91" s="598"/>
      <c r="I91" s="61" t="s">
        <v>164</v>
      </c>
      <c r="J91" s="59" t="s">
        <v>290</v>
      </c>
      <c r="K91" s="105">
        <v>19</v>
      </c>
      <c r="L91" s="78">
        <v>30</v>
      </c>
      <c r="M91" s="61">
        <v>8</v>
      </c>
      <c r="N91" s="59">
        <v>96</v>
      </c>
      <c r="O91" s="594"/>
      <c r="P91" s="597"/>
    </row>
    <row r="92" spans="1:16" s="54" customFormat="1" ht="13.5" thickBot="1" x14ac:dyDescent="0.25">
      <c r="A92" s="591"/>
      <c r="B92" s="591"/>
      <c r="C92" s="591"/>
      <c r="D92" s="591"/>
      <c r="E92" s="591"/>
      <c r="F92" s="591"/>
      <c r="G92" s="592"/>
      <c r="H92" s="598"/>
      <c r="I92" s="61" t="s">
        <v>166</v>
      </c>
      <c r="J92" s="59" t="s">
        <v>291</v>
      </c>
      <c r="K92" s="105">
        <v>26</v>
      </c>
      <c r="L92" s="78">
        <v>15</v>
      </c>
      <c r="M92" s="61">
        <v>6</v>
      </c>
      <c r="N92" s="59">
        <v>96</v>
      </c>
      <c r="O92" s="594"/>
      <c r="P92" s="597"/>
    </row>
    <row r="93" spans="1:16" s="54" customFormat="1" ht="13.5" thickBot="1" x14ac:dyDescent="0.25">
      <c r="A93" s="591"/>
      <c r="B93" s="591"/>
      <c r="C93" s="591"/>
      <c r="D93" s="591"/>
      <c r="E93" s="591"/>
      <c r="F93" s="591"/>
      <c r="G93" s="592"/>
      <c r="H93" s="598"/>
      <c r="I93" s="62" t="s">
        <v>168</v>
      </c>
      <c r="J93" s="60" t="s">
        <v>292</v>
      </c>
      <c r="K93" s="106">
        <v>32</v>
      </c>
      <c r="L93" s="126">
        <v>15</v>
      </c>
      <c r="M93" s="62">
        <v>7.2</v>
      </c>
      <c r="N93" s="60">
        <v>96</v>
      </c>
      <c r="O93" s="594"/>
      <c r="P93" s="597"/>
    </row>
    <row r="94" spans="1:16" s="54" customFormat="1" ht="39.75" thickBot="1" x14ac:dyDescent="0.3">
      <c r="A94" s="591">
        <v>19</v>
      </c>
      <c r="B94" s="591"/>
      <c r="C94" s="591"/>
      <c r="D94" s="591"/>
      <c r="E94" s="591"/>
      <c r="F94" s="591"/>
      <c r="G94" s="55" t="s">
        <v>293</v>
      </c>
      <c r="H94" s="56" t="s">
        <v>235</v>
      </c>
      <c r="I94" s="57" t="s">
        <v>294</v>
      </c>
      <c r="J94" s="57" t="s">
        <v>295</v>
      </c>
      <c r="K94" s="105">
        <v>57</v>
      </c>
      <c r="L94" s="127">
        <v>10</v>
      </c>
      <c r="M94" s="120">
        <v>9</v>
      </c>
      <c r="N94" s="57"/>
      <c r="O94" s="58" t="s">
        <v>296</v>
      </c>
      <c r="P94" s="64" t="s">
        <v>174</v>
      </c>
    </row>
    <row r="95" spans="1:16" s="54" customFormat="1" ht="24.6" customHeight="1" thickBot="1" x14ac:dyDescent="0.25">
      <c r="A95" s="591">
        <v>20</v>
      </c>
      <c r="B95" s="591"/>
      <c r="C95" s="591"/>
      <c r="D95" s="591"/>
      <c r="E95" s="591"/>
      <c r="F95" s="591"/>
      <c r="G95" s="592" t="s">
        <v>297</v>
      </c>
      <c r="H95" s="596" t="s">
        <v>118</v>
      </c>
      <c r="I95" s="77" t="s">
        <v>298</v>
      </c>
      <c r="J95" s="80" t="s">
        <v>299</v>
      </c>
      <c r="K95" s="81">
        <f>3.45*1.045*1.05*1.1</f>
        <v>4.1640637500000004</v>
      </c>
      <c r="L95" s="77">
        <v>240</v>
      </c>
      <c r="M95" s="123">
        <v>3</v>
      </c>
      <c r="N95" s="77">
        <v>60</v>
      </c>
      <c r="O95" s="594" t="s">
        <v>173</v>
      </c>
      <c r="P95" s="595" t="s">
        <v>300</v>
      </c>
    </row>
    <row r="96" spans="1:16" s="54" customFormat="1" ht="24.6" customHeight="1" thickBot="1" x14ac:dyDescent="0.25">
      <c r="A96" s="591"/>
      <c r="B96" s="591"/>
      <c r="C96" s="591"/>
      <c r="D96" s="591"/>
      <c r="E96" s="591"/>
      <c r="F96" s="591"/>
      <c r="G96" s="592"/>
      <c r="H96" s="596"/>
      <c r="I96" s="78" t="s">
        <v>301</v>
      </c>
      <c r="J96" s="82" t="s">
        <v>302</v>
      </c>
      <c r="K96" s="83">
        <f>5.15*1.025*1.045*1.05*1.1</f>
        <v>6.3713192812499999</v>
      </c>
      <c r="L96" s="78">
        <v>240</v>
      </c>
      <c r="M96" s="61">
        <v>3</v>
      </c>
      <c r="N96" s="78">
        <v>60</v>
      </c>
      <c r="O96" s="594"/>
      <c r="P96" s="595"/>
    </row>
    <row r="97" spans="1:19" s="54" customFormat="1" ht="24.6" customHeight="1" thickBot="1" x14ac:dyDescent="0.25">
      <c r="A97" s="591"/>
      <c r="B97" s="591"/>
      <c r="C97" s="591"/>
      <c r="D97" s="591"/>
      <c r="E97" s="591"/>
      <c r="F97" s="591"/>
      <c r="G97" s="592"/>
      <c r="H97" s="596"/>
      <c r="I97" s="78" t="s">
        <v>119</v>
      </c>
      <c r="J97" s="82" t="s">
        <v>303</v>
      </c>
      <c r="K97" s="83">
        <f>6.19*1.025*1.045*1.05*1.1</f>
        <v>7.65795463125</v>
      </c>
      <c r="L97" s="78">
        <v>180</v>
      </c>
      <c r="M97" s="61">
        <v>2.5</v>
      </c>
      <c r="N97" s="78">
        <v>60</v>
      </c>
      <c r="O97" s="594"/>
      <c r="P97" s="595"/>
    </row>
    <row r="98" spans="1:19" s="54" customFormat="1" ht="24.6" customHeight="1" thickBot="1" x14ac:dyDescent="0.25">
      <c r="A98" s="591"/>
      <c r="B98" s="591"/>
      <c r="C98" s="591"/>
      <c r="D98" s="591"/>
      <c r="E98" s="591"/>
      <c r="F98" s="591"/>
      <c r="G98" s="592"/>
      <c r="H98" s="596"/>
      <c r="I98" s="78" t="s">
        <v>123</v>
      </c>
      <c r="J98" s="82" t="s">
        <v>304</v>
      </c>
      <c r="K98" s="83">
        <f>7.43*1.025*1.045*1.05*1.1</f>
        <v>9.1920198562499991</v>
      </c>
      <c r="L98" s="78">
        <v>150</v>
      </c>
      <c r="M98" s="61">
        <v>2.5</v>
      </c>
      <c r="N98" s="78">
        <v>60</v>
      </c>
      <c r="O98" s="594"/>
      <c r="P98" s="595"/>
    </row>
    <row r="99" spans="1:19" s="54" customFormat="1" ht="24.6" customHeight="1" thickBot="1" x14ac:dyDescent="0.25">
      <c r="A99" s="591"/>
      <c r="B99" s="591"/>
      <c r="C99" s="591"/>
      <c r="D99" s="591"/>
      <c r="E99" s="591"/>
      <c r="F99" s="591"/>
      <c r="G99" s="592"/>
      <c r="H99" s="596"/>
      <c r="I99" s="78" t="s">
        <v>179</v>
      </c>
      <c r="J99" s="82" t="s">
        <v>305</v>
      </c>
      <c r="K99" s="83">
        <f>9.84*1.025*1.045*1.05*1.1</f>
        <v>12.173549849999997</v>
      </c>
      <c r="L99" s="78">
        <v>120</v>
      </c>
      <c r="M99" s="61">
        <v>3</v>
      </c>
      <c r="N99" s="78">
        <v>60</v>
      </c>
      <c r="O99" s="594"/>
      <c r="P99" s="595"/>
    </row>
    <row r="100" spans="1:19" s="54" customFormat="1" ht="26.1" customHeight="1" thickBot="1" x14ac:dyDescent="0.25">
      <c r="A100" s="591"/>
      <c r="B100" s="591"/>
      <c r="C100" s="591"/>
      <c r="D100" s="591"/>
      <c r="E100" s="591"/>
      <c r="F100" s="591"/>
      <c r="G100" s="592"/>
      <c r="H100" s="596"/>
      <c r="I100" s="78" t="s">
        <v>195</v>
      </c>
      <c r="J100" s="82" t="s">
        <v>306</v>
      </c>
      <c r="K100" s="83">
        <f>12.3*1.025*1.045*1.05*1.1</f>
        <v>15.216937312500001</v>
      </c>
      <c r="L100" s="78">
        <v>96</v>
      </c>
      <c r="M100" s="61">
        <v>3</v>
      </c>
      <c r="N100" s="78">
        <v>60</v>
      </c>
      <c r="O100" s="594"/>
      <c r="P100" s="595"/>
    </row>
    <row r="101" spans="1:19" s="54" customFormat="1" ht="26.1" customHeight="1" thickBot="1" x14ac:dyDescent="0.25">
      <c r="A101" s="591"/>
      <c r="B101" s="591"/>
      <c r="C101" s="591"/>
      <c r="D101" s="591"/>
      <c r="E101" s="591"/>
      <c r="F101" s="591"/>
      <c r="G101" s="592"/>
      <c r="H101" s="596"/>
      <c r="I101" s="78" t="s">
        <v>129</v>
      </c>
      <c r="J101" s="82" t="s">
        <v>307</v>
      </c>
      <c r="K101" s="83">
        <f>14.5*1.025*1.045*1.05*1.1</f>
        <v>17.938665937500001</v>
      </c>
      <c r="L101" s="78">
        <v>75</v>
      </c>
      <c r="M101" s="61">
        <v>3</v>
      </c>
      <c r="N101" s="78">
        <v>60</v>
      </c>
      <c r="O101" s="594"/>
      <c r="P101" s="595"/>
    </row>
    <row r="102" spans="1:19" s="54" customFormat="1" ht="26.1" customHeight="1" thickBot="1" x14ac:dyDescent="0.25">
      <c r="A102" s="591"/>
      <c r="B102" s="591"/>
      <c r="C102" s="591"/>
      <c r="D102" s="591"/>
      <c r="E102" s="591"/>
      <c r="F102" s="591"/>
      <c r="G102" s="592"/>
      <c r="H102" s="596"/>
      <c r="I102" s="79" t="s">
        <v>184</v>
      </c>
      <c r="J102" s="84" t="s">
        <v>308</v>
      </c>
      <c r="K102" s="85">
        <f>19.34*1.025*1.045*1.05*1.1</f>
        <v>23.926468912500003</v>
      </c>
      <c r="L102" s="79">
        <v>55</v>
      </c>
      <c r="M102" s="124">
        <v>3.5</v>
      </c>
      <c r="N102" s="79">
        <v>60</v>
      </c>
      <c r="O102" s="594"/>
      <c r="P102" s="595"/>
    </row>
    <row r="103" spans="1:19" s="54" customFormat="1" ht="13.5" thickBot="1" x14ac:dyDescent="0.25">
      <c r="A103" s="591">
        <v>21</v>
      </c>
      <c r="B103" s="591"/>
      <c r="C103" s="591"/>
      <c r="D103" s="591"/>
      <c r="E103" s="591"/>
      <c r="F103" s="591"/>
      <c r="G103" s="592" t="s">
        <v>309</v>
      </c>
      <c r="H103" s="593" t="s">
        <v>118</v>
      </c>
      <c r="I103" s="59" t="s">
        <v>310</v>
      </c>
      <c r="J103" s="59" t="s">
        <v>311</v>
      </c>
      <c r="K103" s="116">
        <f>13.75*1.025*1.05</f>
        <v>14.798437499999999</v>
      </c>
      <c r="L103" s="78">
        <v>100</v>
      </c>
      <c r="M103" s="121">
        <v>5</v>
      </c>
      <c r="N103" s="59">
        <v>45</v>
      </c>
      <c r="O103" s="594" t="s">
        <v>134</v>
      </c>
      <c r="P103" s="595" t="s">
        <v>300</v>
      </c>
    </row>
    <row r="104" spans="1:19" s="54" customFormat="1" ht="13.5" thickBot="1" x14ac:dyDescent="0.25">
      <c r="A104" s="591"/>
      <c r="B104" s="591"/>
      <c r="C104" s="591"/>
      <c r="D104" s="591"/>
      <c r="E104" s="591"/>
      <c r="F104" s="591"/>
      <c r="G104" s="592"/>
      <c r="H104" s="593"/>
      <c r="I104" s="59" t="s">
        <v>312</v>
      </c>
      <c r="J104" s="59" t="s">
        <v>313</v>
      </c>
      <c r="K104" s="116">
        <f>14.3*1.025*1.05</f>
        <v>15.390374999999999</v>
      </c>
      <c r="L104" s="78">
        <v>100</v>
      </c>
      <c r="M104" s="121">
        <v>4.5</v>
      </c>
      <c r="N104" s="59">
        <v>45</v>
      </c>
      <c r="O104" s="594"/>
      <c r="P104" s="595"/>
    </row>
    <row r="105" spans="1:19" s="54" customFormat="1" ht="13.5" thickBot="1" x14ac:dyDescent="0.25">
      <c r="A105" s="591"/>
      <c r="B105" s="591"/>
      <c r="C105" s="591"/>
      <c r="D105" s="591"/>
      <c r="E105" s="591"/>
      <c r="F105" s="591"/>
      <c r="G105" s="592"/>
      <c r="H105" s="593"/>
      <c r="I105" s="59" t="s">
        <v>314</v>
      </c>
      <c r="J105" s="59" t="s">
        <v>315</v>
      </c>
      <c r="K105" s="116">
        <f>14.8*1.025*1.05</f>
        <v>15.928500000000001</v>
      </c>
      <c r="L105" s="78">
        <v>50</v>
      </c>
      <c r="M105" s="121">
        <v>4</v>
      </c>
      <c r="N105" s="59">
        <v>60</v>
      </c>
      <c r="O105" s="594"/>
      <c r="P105" s="595"/>
    </row>
    <row r="106" spans="1:19" s="54" customFormat="1" ht="13.5" thickBot="1" x14ac:dyDescent="0.25">
      <c r="A106" s="591"/>
      <c r="B106" s="591"/>
      <c r="C106" s="591"/>
      <c r="D106" s="591"/>
      <c r="E106" s="591"/>
      <c r="F106" s="591"/>
      <c r="G106" s="592"/>
      <c r="H106" s="593"/>
      <c r="I106" s="60" t="s">
        <v>316</v>
      </c>
      <c r="J106" s="60" t="s">
        <v>317</v>
      </c>
      <c r="K106" s="117">
        <f>15.7*1.025*1.05</f>
        <v>16.897124999999999</v>
      </c>
      <c r="L106" s="126">
        <v>50</v>
      </c>
      <c r="M106" s="122">
        <v>4</v>
      </c>
      <c r="N106" s="60">
        <v>60</v>
      </c>
      <c r="O106" s="594"/>
      <c r="P106" s="595"/>
    </row>
    <row r="107" spans="1:19" s="54" customFormat="1" ht="13.5" thickBot="1" x14ac:dyDescent="0.25">
      <c r="A107" s="591">
        <v>22</v>
      </c>
      <c r="B107" s="591"/>
      <c r="C107" s="591"/>
      <c r="D107" s="591"/>
      <c r="E107" s="591"/>
      <c r="F107" s="591"/>
      <c r="G107" s="592" t="s">
        <v>318</v>
      </c>
      <c r="H107" s="593" t="s">
        <v>118</v>
      </c>
      <c r="I107" s="63" t="s">
        <v>310</v>
      </c>
      <c r="J107" s="57" t="s">
        <v>319</v>
      </c>
      <c r="K107" s="118">
        <f>12.4*1.025*1.05</f>
        <v>13.345499999999999</v>
      </c>
      <c r="L107" s="127">
        <v>100</v>
      </c>
      <c r="M107" s="120">
        <v>5</v>
      </c>
      <c r="N107" s="57">
        <v>45</v>
      </c>
      <c r="O107" s="594" t="s">
        <v>149</v>
      </c>
      <c r="P107" s="595" t="s">
        <v>300</v>
      </c>
    </row>
    <row r="108" spans="1:19" s="54" customFormat="1" ht="13.5" thickBot="1" x14ac:dyDescent="0.25">
      <c r="A108" s="591"/>
      <c r="B108" s="591"/>
      <c r="C108" s="591"/>
      <c r="D108" s="591"/>
      <c r="E108" s="591"/>
      <c r="F108" s="591"/>
      <c r="G108" s="592"/>
      <c r="H108" s="593"/>
      <c r="I108" s="61" t="s">
        <v>312</v>
      </c>
      <c r="J108" s="59" t="s">
        <v>320</v>
      </c>
      <c r="K108" s="116">
        <f>12.77*1.025*1.05</f>
        <v>13.743712499999999</v>
      </c>
      <c r="L108" s="78">
        <v>100</v>
      </c>
      <c r="M108" s="121">
        <v>4.5</v>
      </c>
      <c r="N108" s="59">
        <v>45</v>
      </c>
      <c r="O108" s="594"/>
      <c r="P108" s="595"/>
    </row>
    <row r="109" spans="1:19" s="54" customFormat="1" ht="13.5" thickBot="1" x14ac:dyDescent="0.25">
      <c r="A109" s="591"/>
      <c r="B109" s="591"/>
      <c r="C109" s="591"/>
      <c r="D109" s="591"/>
      <c r="E109" s="591"/>
      <c r="F109" s="591"/>
      <c r="G109" s="592"/>
      <c r="H109" s="593"/>
      <c r="I109" s="61" t="s">
        <v>314</v>
      </c>
      <c r="J109" s="59" t="s">
        <v>321</v>
      </c>
      <c r="K109" s="116">
        <f>13.5*1.025*1.05</f>
        <v>14.529375</v>
      </c>
      <c r="L109" s="78">
        <v>75</v>
      </c>
      <c r="M109" s="121">
        <v>4</v>
      </c>
      <c r="N109" s="59">
        <v>60</v>
      </c>
      <c r="O109" s="594"/>
      <c r="P109" s="595"/>
    </row>
    <row r="110" spans="1:19" s="54" customFormat="1" ht="13.5" thickBot="1" x14ac:dyDescent="0.25">
      <c r="A110" s="591"/>
      <c r="B110" s="591"/>
      <c r="C110" s="591"/>
      <c r="D110" s="591"/>
      <c r="E110" s="591"/>
      <c r="F110" s="591"/>
      <c r="G110" s="592"/>
      <c r="H110" s="593"/>
      <c r="I110" s="62" t="s">
        <v>316</v>
      </c>
      <c r="J110" s="60" t="s">
        <v>322</v>
      </c>
      <c r="K110" s="117">
        <f>14.3*1.025*1.05</f>
        <v>15.390374999999999</v>
      </c>
      <c r="L110" s="126">
        <v>50</v>
      </c>
      <c r="M110" s="122">
        <v>4</v>
      </c>
      <c r="N110" s="60">
        <v>60</v>
      </c>
      <c r="O110" s="594"/>
      <c r="P110" s="595"/>
    </row>
    <row r="111" spans="1:19" s="54" customFormat="1" ht="82.5" customHeight="1" thickBot="1" x14ac:dyDescent="0.3">
      <c r="A111" s="588">
        <v>23</v>
      </c>
      <c r="B111" s="588"/>
      <c r="C111" s="588"/>
      <c r="D111" s="588"/>
      <c r="E111" s="588"/>
      <c r="F111" s="588"/>
      <c r="G111" s="86" t="s">
        <v>323</v>
      </c>
      <c r="H111" s="87" t="s">
        <v>118</v>
      </c>
      <c r="I111" s="88" t="s">
        <v>324</v>
      </c>
      <c r="J111" s="89" t="s">
        <v>325</v>
      </c>
      <c r="K111" s="119">
        <v>20.78</v>
      </c>
      <c r="L111" s="128">
        <v>72</v>
      </c>
      <c r="M111" s="125">
        <v>4</v>
      </c>
      <c r="N111" s="90">
        <v>60</v>
      </c>
      <c r="O111" s="69" t="s">
        <v>326</v>
      </c>
      <c r="P111" s="64" t="s">
        <v>327</v>
      </c>
      <c r="Q111" s="589" t="s">
        <v>238</v>
      </c>
      <c r="R111" s="590"/>
      <c r="S111" s="590"/>
    </row>
    <row r="112" spans="1:19" s="54" customFormat="1" ht="107.25" customHeight="1" thickBot="1" x14ac:dyDescent="0.3">
      <c r="A112" s="588">
        <v>24</v>
      </c>
      <c r="B112" s="588"/>
      <c r="C112" s="588"/>
      <c r="D112" s="588"/>
      <c r="E112" s="588"/>
      <c r="F112" s="588"/>
      <c r="G112" s="86" t="s">
        <v>328</v>
      </c>
      <c r="H112" s="87" t="s">
        <v>329</v>
      </c>
      <c r="I112" s="88" t="s">
        <v>330</v>
      </c>
      <c r="J112" s="89"/>
      <c r="K112" s="119">
        <v>162.5</v>
      </c>
      <c r="L112" s="128">
        <v>12</v>
      </c>
      <c r="M112" s="125">
        <v>6</v>
      </c>
      <c r="N112" s="90">
        <v>60</v>
      </c>
      <c r="O112" s="69" t="s">
        <v>331</v>
      </c>
      <c r="P112" s="64" t="s">
        <v>332</v>
      </c>
      <c r="Q112" s="589" t="s">
        <v>238</v>
      </c>
      <c r="R112" s="590"/>
      <c r="S112" s="590"/>
    </row>
  </sheetData>
  <mergeCells count="111">
    <mergeCell ref="A7:F10"/>
    <mergeCell ref="G7:G10"/>
    <mergeCell ref="H7:H10"/>
    <mergeCell ref="O7:O10"/>
    <mergeCell ref="P7:P10"/>
    <mergeCell ref="P11:P14"/>
    <mergeCell ref="A1:F1"/>
    <mergeCell ref="A2:F6"/>
    <mergeCell ref="G2:G6"/>
    <mergeCell ref="H2:H6"/>
    <mergeCell ref="O2:O6"/>
    <mergeCell ref="P2:P6"/>
    <mergeCell ref="A15:F18"/>
    <mergeCell ref="G15:G18"/>
    <mergeCell ref="H15:H18"/>
    <mergeCell ref="O15:O18"/>
    <mergeCell ref="P15:P18"/>
    <mergeCell ref="A11:F14"/>
    <mergeCell ref="G11:G14"/>
    <mergeCell ref="H11:H14"/>
    <mergeCell ref="O11:O14"/>
    <mergeCell ref="P19:P25"/>
    <mergeCell ref="A26:F32"/>
    <mergeCell ref="G26:G32"/>
    <mergeCell ref="H26:H32"/>
    <mergeCell ref="O26:O32"/>
    <mergeCell ref="P26:P32"/>
    <mergeCell ref="A19:F25"/>
    <mergeCell ref="G19:G25"/>
    <mergeCell ref="H19:H25"/>
    <mergeCell ref="O19:O25"/>
    <mergeCell ref="P33:P38"/>
    <mergeCell ref="A39:F44"/>
    <mergeCell ref="G39:G44"/>
    <mergeCell ref="H39:H44"/>
    <mergeCell ref="O39:O44"/>
    <mergeCell ref="P39:P44"/>
    <mergeCell ref="A33:F38"/>
    <mergeCell ref="G33:G38"/>
    <mergeCell ref="H33:H38"/>
    <mergeCell ref="O33:O38"/>
    <mergeCell ref="P45:P48"/>
    <mergeCell ref="A49:F52"/>
    <mergeCell ref="G49:G52"/>
    <mergeCell ref="H49:H52"/>
    <mergeCell ref="O49:O52"/>
    <mergeCell ref="P49:P52"/>
    <mergeCell ref="A45:F48"/>
    <mergeCell ref="G45:G48"/>
    <mergeCell ref="H45:H48"/>
    <mergeCell ref="O45:O48"/>
    <mergeCell ref="Q53:S56"/>
    <mergeCell ref="A57:F60"/>
    <mergeCell ref="G57:G60"/>
    <mergeCell ref="H57:H60"/>
    <mergeCell ref="O57:O60"/>
    <mergeCell ref="P57:P60"/>
    <mergeCell ref="A53:A56"/>
    <mergeCell ref="G53:G56"/>
    <mergeCell ref="H53:H56"/>
    <mergeCell ref="O53:O56"/>
    <mergeCell ref="P61:P63"/>
    <mergeCell ref="A64:F68"/>
    <mergeCell ref="G64:G68"/>
    <mergeCell ref="H64:H68"/>
    <mergeCell ref="O64:O68"/>
    <mergeCell ref="P64:P68"/>
    <mergeCell ref="A61:F63"/>
    <mergeCell ref="G61:G63"/>
    <mergeCell ref="H61:H63"/>
    <mergeCell ref="O61:O63"/>
    <mergeCell ref="P69:P75"/>
    <mergeCell ref="A76:F81"/>
    <mergeCell ref="G76:G81"/>
    <mergeCell ref="H76:H81"/>
    <mergeCell ref="O76:O81"/>
    <mergeCell ref="P76:P81"/>
    <mergeCell ref="A69:F75"/>
    <mergeCell ref="G69:G75"/>
    <mergeCell ref="H69:H75"/>
    <mergeCell ref="O69:O75"/>
    <mergeCell ref="A94:F94"/>
    <mergeCell ref="A95:F102"/>
    <mergeCell ref="G95:G102"/>
    <mergeCell ref="H95:H102"/>
    <mergeCell ref="O95:O102"/>
    <mergeCell ref="P95:P102"/>
    <mergeCell ref="P82:P87"/>
    <mergeCell ref="A88:F93"/>
    <mergeCell ref="G88:G93"/>
    <mergeCell ref="H88:H93"/>
    <mergeCell ref="O88:O93"/>
    <mergeCell ref="P88:P93"/>
    <mergeCell ref="A82:F87"/>
    <mergeCell ref="G82:G87"/>
    <mergeCell ref="H82:H87"/>
    <mergeCell ref="O82:O87"/>
    <mergeCell ref="A111:F111"/>
    <mergeCell ref="Q111:S111"/>
    <mergeCell ref="A112:F112"/>
    <mergeCell ref="Q112:S112"/>
    <mergeCell ref="A107:F110"/>
    <mergeCell ref="G107:G110"/>
    <mergeCell ref="H107:H110"/>
    <mergeCell ref="O107:O110"/>
    <mergeCell ref="A103:F106"/>
    <mergeCell ref="G103:G106"/>
    <mergeCell ref="H103:H106"/>
    <mergeCell ref="O103:O106"/>
    <mergeCell ref="P103:P106"/>
    <mergeCell ref="P107:P110"/>
  </mergeCells>
  <phoneticPr fontId="2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R43"/>
  <sheetViews>
    <sheetView topLeftCell="A19" workbookViewId="0">
      <selection sqref="A1:XFD10"/>
    </sheetView>
  </sheetViews>
  <sheetFormatPr defaultRowHeight="12.75" outlineLevelRow="1" x14ac:dyDescent="0.2"/>
  <cols>
    <col min="1" max="1" width="42.140625" customWidth="1"/>
    <col min="2" max="2" width="20.85546875" customWidth="1"/>
    <col min="3" max="3" width="29" customWidth="1"/>
  </cols>
  <sheetData>
    <row r="1" spans="1:18" ht="15" customHeight="1" x14ac:dyDescent="0.3">
      <c r="A1" s="13" t="s">
        <v>56</v>
      </c>
      <c r="B1" s="4"/>
      <c r="C1" s="4"/>
      <c r="D1" s="4"/>
      <c r="E1" s="4"/>
      <c r="F1" s="4"/>
      <c r="G1" s="4"/>
      <c r="R1" s="1"/>
    </row>
    <row r="3" spans="1:18" ht="15" outlineLevel="1" thickBot="1" x14ac:dyDescent="0.25">
      <c r="A3" s="187" t="s">
        <v>23</v>
      </c>
      <c r="B3" s="188"/>
      <c r="C3" s="188"/>
      <c r="D3" s="8"/>
      <c r="E3" s="4"/>
      <c r="F3" s="4"/>
      <c r="G3" s="4"/>
      <c r="R3" s="1"/>
    </row>
    <row r="4" spans="1:18" ht="21" customHeight="1" outlineLevel="1" thickBot="1" x14ac:dyDescent="0.25">
      <c r="A4" s="189" t="s">
        <v>22</v>
      </c>
      <c r="B4" s="659"/>
      <c r="C4" s="660"/>
      <c r="D4" s="8"/>
      <c r="E4" s="4"/>
      <c r="F4" s="4"/>
      <c r="G4" s="4"/>
      <c r="R4" s="1"/>
    </row>
    <row r="5" spans="1:18" ht="15" outlineLevel="1" thickBot="1" x14ac:dyDescent="0.25">
      <c r="A5" s="639" t="s">
        <v>21</v>
      </c>
      <c r="B5" s="640"/>
      <c r="C5" s="640"/>
      <c r="D5" s="50"/>
      <c r="E5" s="4"/>
      <c r="G5" s="4"/>
      <c r="R5" s="1"/>
    </row>
    <row r="6" spans="1:18" ht="14.25" outlineLevel="1" x14ac:dyDescent="0.2">
      <c r="A6" s="649" t="s">
        <v>20</v>
      </c>
      <c r="B6" s="631" t="s">
        <v>19</v>
      </c>
      <c r="C6" s="632"/>
      <c r="D6" s="50">
        <v>33</v>
      </c>
      <c r="E6" s="4"/>
      <c r="G6" s="4"/>
      <c r="R6" s="1"/>
    </row>
    <row r="7" spans="1:18" ht="14.25" outlineLevel="1" x14ac:dyDescent="0.2">
      <c r="A7" s="649"/>
      <c r="B7" s="650" t="s">
        <v>18</v>
      </c>
      <c r="C7" s="651"/>
      <c r="D7" s="50"/>
      <c r="E7" s="4"/>
      <c r="G7" s="4"/>
      <c r="R7" s="1"/>
    </row>
    <row r="8" spans="1:18" ht="15" outlineLevel="1" thickBot="1" x14ac:dyDescent="0.25">
      <c r="A8" s="190" t="s">
        <v>17</v>
      </c>
      <c r="B8" s="191"/>
      <c r="C8" s="191"/>
      <c r="D8" s="50"/>
      <c r="E8" s="4"/>
      <c r="F8" s="4"/>
      <c r="G8" s="4"/>
      <c r="R8" s="1"/>
    </row>
    <row r="9" spans="1:18" ht="14.25" outlineLevel="1" x14ac:dyDescent="0.2">
      <c r="A9" s="657" t="s">
        <v>16</v>
      </c>
      <c r="B9" s="655" t="s">
        <v>15</v>
      </c>
      <c r="C9" s="656"/>
      <c r="D9" s="50">
        <v>35</v>
      </c>
      <c r="E9" s="4"/>
      <c r="F9" s="4"/>
      <c r="G9" s="4"/>
      <c r="R9" s="1"/>
    </row>
    <row r="10" spans="1:18" ht="21" customHeight="1" outlineLevel="1" thickBot="1" x14ac:dyDescent="0.25">
      <c r="A10" s="658"/>
      <c r="B10" s="633" t="s">
        <v>14</v>
      </c>
      <c r="C10" s="634"/>
      <c r="D10" s="50"/>
      <c r="E10" s="4"/>
      <c r="F10" s="4"/>
      <c r="G10" s="4"/>
      <c r="R10" s="1"/>
    </row>
    <row r="11" spans="1:18" ht="15" outlineLevel="1" thickBot="1" x14ac:dyDescent="0.25">
      <c r="A11" s="192" t="s">
        <v>13</v>
      </c>
      <c r="B11" s="193"/>
      <c r="C11" s="193"/>
      <c r="D11" s="197"/>
      <c r="E11" s="4"/>
      <c r="F11" s="4"/>
      <c r="G11" s="4"/>
      <c r="R11" s="1"/>
    </row>
    <row r="12" spans="1:18" ht="24.75" customHeight="1" outlineLevel="1" x14ac:dyDescent="0.2">
      <c r="A12" s="657" t="s">
        <v>12</v>
      </c>
      <c r="B12" s="637" t="s">
        <v>10</v>
      </c>
      <c r="C12" s="638"/>
      <c r="D12" s="50">
        <v>34</v>
      </c>
      <c r="E12" s="4"/>
      <c r="F12" s="4"/>
      <c r="G12" s="4"/>
      <c r="R12" s="1"/>
    </row>
    <row r="13" spans="1:18" ht="15" outlineLevel="1" thickBot="1" x14ac:dyDescent="0.25">
      <c r="A13" s="658"/>
      <c r="B13" s="633" t="s">
        <v>9</v>
      </c>
      <c r="C13" s="634"/>
      <c r="D13" s="50"/>
      <c r="E13" s="4"/>
      <c r="F13" s="4"/>
      <c r="G13" s="4"/>
      <c r="R13" s="1"/>
    </row>
    <row r="14" spans="1:18" ht="14.25" outlineLevel="1" x14ac:dyDescent="0.2">
      <c r="A14" s="652" t="s">
        <v>11</v>
      </c>
      <c r="B14" s="637" t="s">
        <v>10</v>
      </c>
      <c r="C14" s="638"/>
      <c r="D14" s="50">
        <v>34</v>
      </c>
      <c r="E14" s="4"/>
      <c r="F14" s="4"/>
      <c r="G14" s="4"/>
      <c r="R14" s="1"/>
    </row>
    <row r="15" spans="1:18" ht="30.75" customHeight="1" outlineLevel="1" thickBot="1" x14ac:dyDescent="0.25">
      <c r="A15" s="653"/>
      <c r="B15" s="633" t="s">
        <v>9</v>
      </c>
      <c r="C15" s="634"/>
      <c r="D15" s="50"/>
      <c r="E15" s="4"/>
      <c r="F15" s="4"/>
      <c r="R15" s="1"/>
    </row>
    <row r="16" spans="1:18" ht="15" outlineLevel="1" thickBot="1" x14ac:dyDescent="0.25">
      <c r="A16" s="639" t="s">
        <v>8</v>
      </c>
      <c r="B16" s="640"/>
      <c r="C16" s="640"/>
      <c r="D16" s="50"/>
      <c r="E16" s="4"/>
      <c r="F16" s="4"/>
      <c r="G16" s="4"/>
      <c r="R16" s="1"/>
    </row>
    <row r="17" spans="1:18" ht="14.25" outlineLevel="1" x14ac:dyDescent="0.2">
      <c r="A17" s="642" t="s">
        <v>732</v>
      </c>
      <c r="B17" s="654" t="s">
        <v>5</v>
      </c>
      <c r="C17" s="638"/>
      <c r="D17" s="50">
        <v>1.5</v>
      </c>
      <c r="E17" s="4"/>
      <c r="F17" s="4"/>
      <c r="G17" s="4"/>
      <c r="R17" s="1"/>
    </row>
    <row r="18" spans="1:18" ht="15" outlineLevel="1" thickBot="1" x14ac:dyDescent="0.25">
      <c r="A18" s="643"/>
      <c r="B18" s="641" t="s">
        <v>7</v>
      </c>
      <c r="C18" s="634"/>
      <c r="D18" s="50"/>
      <c r="E18" s="4"/>
      <c r="F18" s="4"/>
      <c r="G18" s="4"/>
      <c r="R18" s="1"/>
    </row>
    <row r="19" spans="1:18" ht="15" outlineLevel="1" thickBot="1" x14ac:dyDescent="0.25">
      <c r="A19" s="639" t="s">
        <v>6</v>
      </c>
      <c r="B19" s="640"/>
      <c r="C19" s="640"/>
      <c r="D19" s="50"/>
      <c r="E19" s="4"/>
      <c r="F19" s="4"/>
      <c r="G19" s="4"/>
      <c r="R19" s="1"/>
    </row>
    <row r="20" spans="1:18" ht="14.25" outlineLevel="1" x14ac:dyDescent="0.2">
      <c r="A20" s="642" t="s">
        <v>732</v>
      </c>
      <c r="B20" s="654" t="s">
        <v>5</v>
      </c>
      <c r="C20" s="638"/>
      <c r="D20" s="50"/>
      <c r="E20" s="4"/>
      <c r="F20" s="4"/>
      <c r="G20" s="4"/>
      <c r="R20" s="1"/>
    </row>
    <row r="21" spans="1:18" ht="15" outlineLevel="1" thickBot="1" x14ac:dyDescent="0.25">
      <c r="A21" s="643"/>
      <c r="B21" s="641" t="s">
        <v>4</v>
      </c>
      <c r="C21" s="634"/>
      <c r="D21" s="50"/>
      <c r="E21" s="4"/>
      <c r="F21" s="4"/>
      <c r="G21" s="4"/>
      <c r="R21" s="1"/>
    </row>
    <row r="22" spans="1:18" ht="15" outlineLevel="1" thickBot="1" x14ac:dyDescent="0.25">
      <c r="A22" s="192" t="s">
        <v>3</v>
      </c>
      <c r="B22" s="193"/>
      <c r="C22" s="193"/>
      <c r="D22" s="50"/>
      <c r="E22" s="4"/>
      <c r="F22" s="4"/>
      <c r="G22" s="4"/>
      <c r="R22" s="1"/>
    </row>
    <row r="23" spans="1:18" ht="14.25" outlineLevel="1" x14ac:dyDescent="0.2">
      <c r="A23" s="642" t="s">
        <v>714</v>
      </c>
      <c r="B23" s="654" t="s">
        <v>2</v>
      </c>
      <c r="C23" s="638"/>
      <c r="D23" s="50">
        <v>1</v>
      </c>
      <c r="E23" s="4"/>
      <c r="F23" s="4"/>
      <c r="G23" s="4"/>
      <c r="R23" s="1"/>
    </row>
    <row r="24" spans="1:18" ht="15" outlineLevel="1" thickBot="1" x14ac:dyDescent="0.25">
      <c r="A24" s="643"/>
      <c r="B24" s="641" t="s">
        <v>1</v>
      </c>
      <c r="C24" s="634"/>
      <c r="D24" s="50"/>
      <c r="E24" s="4"/>
      <c r="F24" s="4"/>
      <c r="G24" s="4"/>
      <c r="R24" s="1"/>
    </row>
    <row r="25" spans="1:18" ht="15" outlineLevel="1" thickBot="1" x14ac:dyDescent="0.25">
      <c r="A25" s="192" t="s">
        <v>0</v>
      </c>
      <c r="B25" s="193"/>
      <c r="C25" s="193"/>
      <c r="D25" s="50"/>
      <c r="E25" s="4"/>
      <c r="F25" s="4"/>
      <c r="R25" s="1"/>
    </row>
    <row r="26" spans="1:18" ht="14.25" outlineLevel="1" x14ac:dyDescent="0.2">
      <c r="A26" s="642" t="s">
        <v>733</v>
      </c>
      <c r="B26" s="654" t="s">
        <v>731</v>
      </c>
      <c r="C26" s="638"/>
      <c r="D26" s="50">
        <v>1.8</v>
      </c>
      <c r="E26" s="4"/>
      <c r="F26" s="4"/>
      <c r="R26" s="1"/>
    </row>
    <row r="27" spans="1:18" ht="15" outlineLevel="1" thickBot="1" x14ac:dyDescent="0.25">
      <c r="A27" s="643"/>
      <c r="B27" s="641" t="s">
        <v>730</v>
      </c>
      <c r="C27" s="634"/>
      <c r="D27" s="50"/>
      <c r="E27" s="4"/>
      <c r="F27" s="4"/>
      <c r="R27" s="1"/>
    </row>
    <row r="28" spans="1:18" ht="15" outlineLevel="1" thickBot="1" x14ac:dyDescent="0.25">
      <c r="A28" s="639" t="s">
        <v>729</v>
      </c>
      <c r="B28" s="640"/>
      <c r="C28" s="640"/>
      <c r="D28" s="50"/>
      <c r="E28" s="4"/>
      <c r="F28" s="4"/>
      <c r="R28" s="1"/>
    </row>
    <row r="29" spans="1:18" ht="14.25" outlineLevel="1" x14ac:dyDescent="0.2">
      <c r="A29" s="642" t="s">
        <v>734</v>
      </c>
      <c r="B29" s="654" t="s">
        <v>726</v>
      </c>
      <c r="C29" s="638"/>
      <c r="D29" s="50">
        <v>1.3</v>
      </c>
      <c r="E29" s="4"/>
      <c r="F29" s="4"/>
      <c r="G29" s="8"/>
      <c r="R29" s="1"/>
    </row>
    <row r="30" spans="1:18" ht="15" outlineLevel="1" thickBot="1" x14ac:dyDescent="0.25">
      <c r="A30" s="643"/>
      <c r="B30" s="641" t="s">
        <v>728</v>
      </c>
      <c r="C30" s="634"/>
      <c r="D30" s="50"/>
      <c r="E30" s="4"/>
      <c r="F30" s="4"/>
      <c r="G30" s="9"/>
      <c r="R30" s="1"/>
    </row>
    <row r="31" spans="1:18" ht="15" outlineLevel="1" thickBot="1" x14ac:dyDescent="0.25">
      <c r="A31" s="639" t="s">
        <v>727</v>
      </c>
      <c r="B31" s="640"/>
      <c r="C31" s="640"/>
      <c r="D31" s="50"/>
      <c r="E31" s="4"/>
      <c r="F31" s="4"/>
      <c r="R31" s="1"/>
    </row>
    <row r="32" spans="1:18" ht="14.25" outlineLevel="1" x14ac:dyDescent="0.2">
      <c r="A32" s="642" t="s">
        <v>735</v>
      </c>
      <c r="B32" s="644" t="s">
        <v>726</v>
      </c>
      <c r="C32" s="645"/>
      <c r="D32" s="50">
        <v>6</v>
      </c>
      <c r="E32" s="4"/>
      <c r="F32" s="4"/>
      <c r="R32" s="1"/>
    </row>
    <row r="33" spans="1:18" ht="18" customHeight="1" outlineLevel="1" thickBot="1" x14ac:dyDescent="0.25">
      <c r="A33" s="643"/>
      <c r="B33" s="635" t="s">
        <v>725</v>
      </c>
      <c r="C33" s="636"/>
      <c r="D33" s="50"/>
      <c r="E33" s="4"/>
      <c r="F33" s="4"/>
      <c r="R33" s="1"/>
    </row>
    <row r="34" spans="1:18" ht="15" outlineLevel="1" thickBot="1" x14ac:dyDescent="0.25">
      <c r="A34" s="639" t="s">
        <v>724</v>
      </c>
      <c r="B34" s="640"/>
      <c r="C34" s="640"/>
      <c r="D34" s="50"/>
      <c r="E34" s="4"/>
      <c r="F34" s="4"/>
      <c r="R34" s="1"/>
    </row>
    <row r="35" spans="1:18" ht="23.25" customHeight="1" outlineLevel="1" x14ac:dyDescent="0.2">
      <c r="A35" s="642" t="s">
        <v>723</v>
      </c>
      <c r="B35" s="644" t="s">
        <v>720</v>
      </c>
      <c r="C35" s="645"/>
      <c r="D35" s="50">
        <v>1</v>
      </c>
      <c r="E35" s="4"/>
      <c r="F35" s="4"/>
      <c r="R35" s="1"/>
    </row>
    <row r="36" spans="1:18" ht="20.25" customHeight="1" outlineLevel="1" thickBot="1" x14ac:dyDescent="0.25">
      <c r="A36" s="643"/>
      <c r="B36" s="635" t="s">
        <v>722</v>
      </c>
      <c r="C36" s="636"/>
      <c r="D36" s="50"/>
      <c r="E36" s="4"/>
      <c r="F36" s="4"/>
      <c r="R36" s="1"/>
    </row>
    <row r="37" spans="1:18" ht="14.25" outlineLevel="1" x14ac:dyDescent="0.2">
      <c r="A37" s="642" t="s">
        <v>721</v>
      </c>
      <c r="B37" s="644" t="s">
        <v>720</v>
      </c>
      <c r="C37" s="645"/>
      <c r="D37" s="50"/>
      <c r="E37" s="4"/>
      <c r="F37" s="4"/>
      <c r="R37" s="1"/>
    </row>
    <row r="38" spans="1:18" ht="20.25" customHeight="1" outlineLevel="1" thickBot="1" x14ac:dyDescent="0.25">
      <c r="A38" s="643"/>
      <c r="B38" s="635" t="s">
        <v>719</v>
      </c>
      <c r="C38" s="636"/>
      <c r="D38" s="50"/>
      <c r="E38" s="4"/>
      <c r="F38" s="4"/>
      <c r="R38" s="1"/>
    </row>
    <row r="39" spans="1:18" ht="15.75" customHeight="1" thickBot="1" x14ac:dyDescent="0.3">
      <c r="A39" s="629" t="s">
        <v>371</v>
      </c>
      <c r="B39" s="630"/>
      <c r="C39" s="194"/>
      <c r="D39" s="50"/>
      <c r="R39" s="1"/>
    </row>
    <row r="40" spans="1:18" ht="17.25" customHeight="1" x14ac:dyDescent="0.25">
      <c r="A40" s="646" t="s">
        <v>621</v>
      </c>
      <c r="B40" s="647"/>
      <c r="C40" s="195" t="s">
        <v>683</v>
      </c>
      <c r="R40" s="1"/>
    </row>
    <row r="41" spans="1:18" ht="15.75" customHeight="1" x14ac:dyDescent="0.25">
      <c r="A41" s="648" t="s">
        <v>371</v>
      </c>
      <c r="B41" s="647"/>
      <c r="C41" s="196">
        <v>250</v>
      </c>
      <c r="R41" s="1"/>
    </row>
    <row r="42" spans="1:18" ht="14.25" x14ac:dyDescent="0.2">
      <c r="A42" s="50"/>
      <c r="B42" s="50"/>
      <c r="C42" s="50"/>
      <c r="R42" s="1"/>
    </row>
    <row r="43" spans="1:18" ht="14.25" x14ac:dyDescent="0.2">
      <c r="A43" s="50"/>
      <c r="B43" s="50"/>
      <c r="C43" s="50"/>
    </row>
  </sheetData>
  <mergeCells count="46">
    <mergeCell ref="A34:C34"/>
    <mergeCell ref="B4:C4"/>
    <mergeCell ref="A20:A21"/>
    <mergeCell ref="B20:C20"/>
    <mergeCell ref="A16:C16"/>
    <mergeCell ref="A19:C19"/>
    <mergeCell ref="B30:C30"/>
    <mergeCell ref="B29:C29"/>
    <mergeCell ref="A9:A10"/>
    <mergeCell ref="A23:A24"/>
    <mergeCell ref="B33:C33"/>
    <mergeCell ref="B32:C32"/>
    <mergeCell ref="A29:A30"/>
    <mergeCell ref="A5:C5"/>
    <mergeCell ref="A40:B40"/>
    <mergeCell ref="A41:B41"/>
    <mergeCell ref="A6:A7"/>
    <mergeCell ref="B7:C7"/>
    <mergeCell ref="A14:A15"/>
    <mergeCell ref="A17:A18"/>
    <mergeCell ref="B17:C17"/>
    <mergeCell ref="B18:C18"/>
    <mergeCell ref="B9:C9"/>
    <mergeCell ref="A12:A13"/>
    <mergeCell ref="A32:A33"/>
    <mergeCell ref="A31:C31"/>
    <mergeCell ref="B26:C26"/>
    <mergeCell ref="B27:C27"/>
    <mergeCell ref="B10:C10"/>
    <mergeCell ref="B23:C23"/>
    <mergeCell ref="A39:B39"/>
    <mergeCell ref="B6:C6"/>
    <mergeCell ref="B13:C13"/>
    <mergeCell ref="B36:C36"/>
    <mergeCell ref="B14:C14"/>
    <mergeCell ref="B15:C15"/>
    <mergeCell ref="A28:C28"/>
    <mergeCell ref="B21:C21"/>
    <mergeCell ref="B12:C12"/>
    <mergeCell ref="A26:A27"/>
    <mergeCell ref="A37:A38"/>
    <mergeCell ref="B38:C38"/>
    <mergeCell ref="B37:C37"/>
    <mergeCell ref="B24:C24"/>
    <mergeCell ref="B35:C35"/>
    <mergeCell ref="A35:A36"/>
  </mergeCells>
  <phoneticPr fontId="23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1:R30"/>
  <sheetViews>
    <sheetView topLeftCell="A4" workbookViewId="0">
      <selection sqref="A1:XFD4"/>
    </sheetView>
  </sheetViews>
  <sheetFormatPr defaultRowHeight="12.75" x14ac:dyDescent="0.2"/>
  <cols>
    <col min="1" max="1" width="10.5703125" customWidth="1"/>
    <col min="2" max="2" width="52.42578125" customWidth="1"/>
    <col min="3" max="3" width="13" customWidth="1"/>
  </cols>
  <sheetData>
    <row r="1" spans="1:18" ht="15" customHeight="1" x14ac:dyDescent="0.3">
      <c r="A1" s="661" t="s">
        <v>56</v>
      </c>
      <c r="B1" s="662"/>
      <c r="C1" s="663"/>
      <c r="D1" s="663"/>
      <c r="E1" s="4"/>
      <c r="F1" s="4"/>
      <c r="G1" s="4"/>
      <c r="R1" s="1"/>
    </row>
    <row r="2" spans="1:18" ht="13.5" thickBot="1" x14ac:dyDescent="0.25"/>
    <row r="3" spans="1:18" ht="26.25" thickBot="1" x14ac:dyDescent="0.25">
      <c r="A3" s="666" t="s">
        <v>349</v>
      </c>
      <c r="B3" s="667"/>
      <c r="C3" s="173" t="s">
        <v>350</v>
      </c>
      <c r="R3" s="1"/>
    </row>
    <row r="4" spans="1:18" ht="13.5" thickBot="1" x14ac:dyDescent="0.25">
      <c r="A4" s="669" t="s">
        <v>351</v>
      </c>
      <c r="B4" s="670"/>
      <c r="C4" s="174" t="s">
        <v>352</v>
      </c>
      <c r="R4" s="1"/>
    </row>
    <row r="5" spans="1:18" ht="13.5" thickBot="1" x14ac:dyDescent="0.25">
      <c r="A5" s="175"/>
      <c r="B5" s="176"/>
      <c r="C5" s="176"/>
      <c r="R5" s="1"/>
    </row>
    <row r="6" spans="1:18" ht="26.25" thickBot="1" x14ac:dyDescent="0.25">
      <c r="A6" s="666" t="s">
        <v>353</v>
      </c>
      <c r="B6" s="667"/>
      <c r="C6" s="173" t="s">
        <v>350</v>
      </c>
      <c r="I6" s="1"/>
      <c r="J6" s="668"/>
      <c r="K6" s="668"/>
      <c r="L6" s="668"/>
      <c r="M6" s="668"/>
      <c r="R6" s="1"/>
    </row>
    <row r="7" spans="1:18" ht="13.5" customHeight="1" thickBot="1" x14ac:dyDescent="0.25">
      <c r="A7" s="664" t="s">
        <v>41</v>
      </c>
      <c r="B7" s="665"/>
      <c r="C7" s="173" t="s">
        <v>47</v>
      </c>
      <c r="I7" s="1"/>
      <c r="J7" s="668"/>
      <c r="K7" s="668"/>
      <c r="L7" s="668"/>
      <c r="M7" s="668"/>
      <c r="R7" s="1"/>
    </row>
    <row r="8" spans="1:18" ht="13.5" customHeight="1" thickBot="1" x14ac:dyDescent="0.25">
      <c r="A8" s="664" t="s">
        <v>42</v>
      </c>
      <c r="B8" s="665"/>
      <c r="C8" s="173" t="s">
        <v>48</v>
      </c>
      <c r="I8" s="1"/>
      <c r="J8" s="668"/>
      <c r="K8" s="668"/>
      <c r="L8" s="668"/>
      <c r="M8" s="668"/>
      <c r="R8" s="1"/>
    </row>
    <row r="9" spans="1:18" ht="13.5" customHeight="1" thickBot="1" x14ac:dyDescent="0.25">
      <c r="A9" s="664" t="s">
        <v>43</v>
      </c>
      <c r="B9" s="665"/>
      <c r="C9" s="173" t="s">
        <v>49</v>
      </c>
      <c r="I9" s="1"/>
      <c r="J9" s="668"/>
      <c r="K9" s="668"/>
      <c r="L9" s="668"/>
      <c r="M9" s="668"/>
      <c r="R9" s="1"/>
    </row>
    <row r="10" spans="1:18" ht="21.75" customHeight="1" thickBot="1" x14ac:dyDescent="0.25">
      <c r="A10" s="664" t="s">
        <v>44</v>
      </c>
      <c r="B10" s="665"/>
      <c r="C10" s="177" t="s">
        <v>50</v>
      </c>
      <c r="I10" s="1"/>
      <c r="J10" s="668"/>
      <c r="K10" s="668"/>
      <c r="L10" s="668"/>
      <c r="M10" s="668"/>
      <c r="R10" s="1"/>
    </row>
    <row r="11" spans="1:18" ht="27" customHeight="1" thickBot="1" x14ac:dyDescent="0.25">
      <c r="A11" s="664" t="s">
        <v>45</v>
      </c>
      <c r="B11" s="665"/>
      <c r="C11" s="177" t="s">
        <v>51</v>
      </c>
      <c r="I11" s="1"/>
      <c r="J11" s="668"/>
      <c r="K11" s="668"/>
      <c r="L11" s="668"/>
      <c r="M11" s="668"/>
      <c r="R11" s="1"/>
    </row>
    <row r="12" spans="1:18" ht="27" customHeight="1" thickBot="1" x14ac:dyDescent="0.25">
      <c r="A12" s="664" t="s">
        <v>46</v>
      </c>
      <c r="B12" s="665"/>
      <c r="C12" s="177" t="s">
        <v>52</v>
      </c>
      <c r="I12" s="1"/>
      <c r="J12" s="1"/>
      <c r="K12" s="1"/>
      <c r="L12" s="1"/>
      <c r="M12" s="1"/>
      <c r="R12" s="1"/>
    </row>
    <row r="13" spans="1:18" ht="13.5" thickBot="1" x14ac:dyDescent="0.25">
      <c r="A13" s="45"/>
      <c r="B13" s="45"/>
      <c r="C13" s="45"/>
    </row>
    <row r="14" spans="1:18" ht="13.5" thickBot="1" x14ac:dyDescent="0.25">
      <c r="A14" s="666" t="s">
        <v>353</v>
      </c>
      <c r="B14" s="667"/>
      <c r="C14" s="178" t="s">
        <v>568</v>
      </c>
    </row>
    <row r="15" spans="1:18" ht="13.5" thickBot="1" x14ac:dyDescent="0.25">
      <c r="A15" s="179" t="s">
        <v>35</v>
      </c>
      <c r="B15" s="180" t="s">
        <v>36</v>
      </c>
      <c r="C15" s="181"/>
    </row>
    <row r="16" spans="1:18" ht="13.5" thickBot="1" x14ac:dyDescent="0.25">
      <c r="A16" s="179" t="s">
        <v>37</v>
      </c>
      <c r="B16" s="180" t="s">
        <v>38</v>
      </c>
      <c r="C16" s="181"/>
    </row>
    <row r="17" spans="1:3" ht="13.5" thickBot="1" x14ac:dyDescent="0.25">
      <c r="A17" s="182" t="s">
        <v>39</v>
      </c>
      <c r="B17" s="183" t="s">
        <v>40</v>
      </c>
      <c r="C17" s="184"/>
    </row>
    <row r="18" spans="1:3" x14ac:dyDescent="0.2">
      <c r="A18" s="45"/>
      <c r="B18" s="45"/>
      <c r="C18" s="45"/>
    </row>
    <row r="19" spans="1:3" ht="13.5" thickBot="1" x14ac:dyDescent="0.25">
      <c r="A19" s="31" t="s">
        <v>702</v>
      </c>
      <c r="B19" s="95"/>
      <c r="C19" s="95"/>
    </row>
    <row r="20" spans="1:3" ht="13.5" thickBot="1" x14ac:dyDescent="0.25">
      <c r="A20" s="673" t="s">
        <v>621</v>
      </c>
      <c r="B20" s="674"/>
      <c r="C20" s="185" t="s">
        <v>690</v>
      </c>
    </row>
    <row r="21" spans="1:3" ht="13.5" thickBot="1" x14ac:dyDescent="0.25">
      <c r="A21" s="675" t="s">
        <v>691</v>
      </c>
      <c r="B21" s="676"/>
      <c r="C21" s="48" t="s">
        <v>692</v>
      </c>
    </row>
    <row r="22" spans="1:3" ht="13.5" thickBot="1" x14ac:dyDescent="0.25">
      <c r="A22" s="677" t="s">
        <v>693</v>
      </c>
      <c r="B22" s="672"/>
      <c r="C22" s="48" t="s">
        <v>694</v>
      </c>
    </row>
    <row r="23" spans="1:3" ht="13.5" thickBot="1" x14ac:dyDescent="0.25">
      <c r="A23" s="678" t="s">
        <v>695</v>
      </c>
      <c r="B23" s="672"/>
      <c r="C23" s="49" t="s">
        <v>696</v>
      </c>
    </row>
    <row r="24" spans="1:3" ht="13.5" thickBot="1" x14ac:dyDescent="0.25">
      <c r="A24" s="671" t="s">
        <v>697</v>
      </c>
      <c r="B24" s="672"/>
      <c r="C24" s="49" t="s">
        <v>698</v>
      </c>
    </row>
    <row r="25" spans="1:3" ht="13.5" thickBot="1" x14ac:dyDescent="0.25">
      <c r="A25" s="671" t="s">
        <v>699</v>
      </c>
      <c r="B25" s="672"/>
      <c r="C25" s="49" t="s">
        <v>698</v>
      </c>
    </row>
    <row r="26" spans="1:3" ht="13.5" thickBot="1" x14ac:dyDescent="0.25">
      <c r="A26" s="671" t="s">
        <v>700</v>
      </c>
      <c r="B26" s="672"/>
      <c r="C26" s="49" t="s">
        <v>701</v>
      </c>
    </row>
    <row r="27" spans="1:3" x14ac:dyDescent="0.2">
      <c r="A27" s="45"/>
      <c r="B27" s="45" t="s">
        <v>703</v>
      </c>
      <c r="C27" s="45"/>
    </row>
    <row r="28" spans="1:3" x14ac:dyDescent="0.2">
      <c r="A28" s="45"/>
      <c r="B28" s="45"/>
      <c r="C28" s="45"/>
    </row>
    <row r="29" spans="1:3" x14ac:dyDescent="0.2">
      <c r="A29" s="45"/>
      <c r="B29" s="45"/>
      <c r="C29" s="45"/>
    </row>
    <row r="30" spans="1:3" x14ac:dyDescent="0.2">
      <c r="A30" s="45"/>
      <c r="B30" s="45"/>
      <c r="C30" s="45"/>
    </row>
  </sheetData>
  <mergeCells count="24">
    <mergeCell ref="A26:B26"/>
    <mergeCell ref="A20:B20"/>
    <mergeCell ref="A21:B21"/>
    <mergeCell ref="A22:B22"/>
    <mergeCell ref="A23:B23"/>
    <mergeCell ref="A24:B24"/>
    <mergeCell ref="J11:M11"/>
    <mergeCell ref="A3:B3"/>
    <mergeCell ref="A4:B4"/>
    <mergeCell ref="A6:B6"/>
    <mergeCell ref="A25:B25"/>
    <mergeCell ref="J6:M6"/>
    <mergeCell ref="J7:M7"/>
    <mergeCell ref="J8:M8"/>
    <mergeCell ref="J9:M9"/>
    <mergeCell ref="J10:M10"/>
    <mergeCell ref="A1:D1"/>
    <mergeCell ref="A12:B12"/>
    <mergeCell ref="A14:B14"/>
    <mergeCell ref="A11:B11"/>
    <mergeCell ref="A7:B7"/>
    <mergeCell ref="A8:B8"/>
    <mergeCell ref="A9:B9"/>
    <mergeCell ref="A10:B10"/>
  </mergeCells>
  <phoneticPr fontId="23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F172"/>
  <sheetViews>
    <sheetView topLeftCell="A165" workbookViewId="0">
      <selection sqref="A1:XFD7"/>
    </sheetView>
  </sheetViews>
  <sheetFormatPr defaultRowHeight="12.75" x14ac:dyDescent="0.2"/>
  <cols>
    <col min="1" max="1" width="32.28515625" customWidth="1"/>
    <col min="2" max="2" width="14.85546875" customWidth="1"/>
    <col min="3" max="3" width="12" customWidth="1"/>
    <col min="6" max="6" width="12" customWidth="1"/>
  </cols>
  <sheetData>
    <row r="1" spans="1:6" ht="15" customHeight="1" x14ac:dyDescent="0.3">
      <c r="A1" s="13" t="s">
        <v>56</v>
      </c>
      <c r="B1" s="4"/>
      <c r="C1" s="4"/>
      <c r="D1" s="4"/>
      <c r="E1" s="4"/>
      <c r="F1" s="4"/>
    </row>
    <row r="2" spans="1:6" ht="30.75" thickBot="1" x14ac:dyDescent="0.25">
      <c r="A2" s="134" t="s">
        <v>559</v>
      </c>
      <c r="B2" s="135"/>
      <c r="C2" s="134"/>
      <c r="D2" s="136"/>
      <c r="E2" s="136"/>
      <c r="F2" s="136"/>
    </row>
    <row r="3" spans="1:6" ht="30" x14ac:dyDescent="0.2">
      <c r="A3" s="137" t="s">
        <v>558</v>
      </c>
      <c r="B3" s="138" t="s">
        <v>597</v>
      </c>
      <c r="C3" s="139">
        <v>100</v>
      </c>
      <c r="D3" s="140"/>
      <c r="E3" s="141"/>
      <c r="F3" s="142"/>
    </row>
    <row r="4" spans="1:6" ht="30" x14ac:dyDescent="0.2">
      <c r="A4" s="137" t="s">
        <v>557</v>
      </c>
      <c r="B4" s="138" t="s">
        <v>597</v>
      </c>
      <c r="C4" s="139">
        <v>100</v>
      </c>
      <c r="D4" s="143"/>
      <c r="E4" s="144"/>
      <c r="F4" s="145"/>
    </row>
    <row r="5" spans="1:6" ht="30" x14ac:dyDescent="0.2">
      <c r="A5" s="137" t="s">
        <v>556</v>
      </c>
      <c r="B5" s="138" t="s">
        <v>597</v>
      </c>
      <c r="C5" s="146">
        <v>200</v>
      </c>
      <c r="D5" s="143"/>
      <c r="E5" s="144"/>
      <c r="F5" s="145"/>
    </row>
    <row r="6" spans="1:6" ht="30" x14ac:dyDescent="0.2">
      <c r="A6" s="137" t="s">
        <v>555</v>
      </c>
      <c r="B6" s="138" t="s">
        <v>597</v>
      </c>
      <c r="C6" s="139">
        <v>100</v>
      </c>
      <c r="D6" s="143"/>
      <c r="E6" s="144"/>
      <c r="F6" s="145"/>
    </row>
    <row r="7" spans="1:6" ht="30" x14ac:dyDescent="0.2">
      <c r="A7" s="137" t="s">
        <v>554</v>
      </c>
      <c r="B7" s="138" t="s">
        <v>597</v>
      </c>
      <c r="C7" s="139">
        <v>100</v>
      </c>
      <c r="D7" s="143"/>
      <c r="E7" s="144"/>
      <c r="F7" s="145"/>
    </row>
    <row r="8" spans="1:6" ht="30" x14ac:dyDescent="0.2">
      <c r="A8" s="137" t="s">
        <v>551</v>
      </c>
      <c r="B8" s="138" t="s">
        <v>597</v>
      </c>
      <c r="C8" s="139">
        <v>100</v>
      </c>
      <c r="D8" s="143"/>
      <c r="E8" s="144"/>
      <c r="F8" s="145"/>
    </row>
    <row r="9" spans="1:6" ht="30" x14ac:dyDescent="0.2">
      <c r="A9" s="137" t="s">
        <v>550</v>
      </c>
      <c r="B9" s="138" t="s">
        <v>597</v>
      </c>
      <c r="C9" s="139">
        <v>100</v>
      </c>
      <c r="D9" s="143"/>
      <c r="E9" s="144"/>
      <c r="F9" s="145"/>
    </row>
    <row r="10" spans="1:6" ht="30" x14ac:dyDescent="0.2">
      <c r="A10" s="137" t="s">
        <v>548</v>
      </c>
      <c r="B10" s="138" t="s">
        <v>597</v>
      </c>
      <c r="C10" s="139">
        <v>100</v>
      </c>
      <c r="D10" s="143"/>
      <c r="E10" s="144"/>
      <c r="F10" s="145"/>
    </row>
    <row r="11" spans="1:6" ht="30" x14ac:dyDescent="0.2">
      <c r="A11" s="137" t="s">
        <v>547</v>
      </c>
      <c r="B11" s="138" t="s">
        <v>597</v>
      </c>
      <c r="C11" s="139">
        <v>100</v>
      </c>
      <c r="D11" s="143"/>
      <c r="E11" s="144"/>
      <c r="F11" s="145"/>
    </row>
    <row r="12" spans="1:6" ht="30" x14ac:dyDescent="0.2">
      <c r="A12" s="137" t="s">
        <v>546</v>
      </c>
      <c r="B12" s="138" t="s">
        <v>597</v>
      </c>
      <c r="C12" s="146">
        <v>200</v>
      </c>
      <c r="D12" s="143"/>
      <c r="E12" s="144"/>
      <c r="F12" s="145"/>
    </row>
    <row r="13" spans="1:6" ht="30" x14ac:dyDescent="0.2">
      <c r="A13" s="137" t="s">
        <v>545</v>
      </c>
      <c r="B13" s="138" t="s">
        <v>597</v>
      </c>
      <c r="C13" s="139">
        <v>100</v>
      </c>
      <c r="D13" s="143"/>
      <c r="E13" s="144"/>
      <c r="F13" s="145"/>
    </row>
    <row r="14" spans="1:6" ht="30" x14ac:dyDescent="0.2">
      <c r="A14" s="137" t="s">
        <v>544</v>
      </c>
      <c r="B14" s="138" t="s">
        <v>597</v>
      </c>
      <c r="C14" s="139">
        <v>100</v>
      </c>
      <c r="D14" s="143"/>
      <c r="E14" s="144"/>
      <c r="F14" s="145"/>
    </row>
    <row r="15" spans="1:6" ht="30" x14ac:dyDescent="0.2">
      <c r="A15" s="137" t="s">
        <v>543</v>
      </c>
      <c r="B15" s="138" t="s">
        <v>597</v>
      </c>
      <c r="C15" s="139">
        <v>100</v>
      </c>
      <c r="D15" s="143"/>
      <c r="E15" s="144"/>
      <c r="F15" s="145"/>
    </row>
    <row r="16" spans="1:6" ht="30.75" thickBot="1" x14ac:dyDescent="0.25">
      <c r="A16" s="137" t="s">
        <v>542</v>
      </c>
      <c r="B16" s="138" t="s">
        <v>597</v>
      </c>
      <c r="C16" s="139">
        <v>100</v>
      </c>
      <c r="D16" s="147"/>
      <c r="E16" s="148"/>
      <c r="F16" s="149"/>
    </row>
    <row r="17" spans="1:6" ht="15.75" thickBot="1" x14ac:dyDescent="0.25">
      <c r="A17" s="134" t="s">
        <v>541</v>
      </c>
      <c r="B17" s="135"/>
      <c r="C17" s="134"/>
      <c r="D17" s="136"/>
      <c r="E17" s="136"/>
      <c r="F17" s="136"/>
    </row>
    <row r="18" spans="1:6" ht="30" x14ac:dyDescent="0.2">
      <c r="A18" s="150" t="s">
        <v>540</v>
      </c>
      <c r="B18" s="138"/>
      <c r="C18" s="151"/>
      <c r="D18" s="152"/>
      <c r="E18" s="153"/>
      <c r="F18" s="154"/>
    </row>
    <row r="19" spans="1:6" ht="60" x14ac:dyDescent="0.2">
      <c r="A19" s="137" t="s">
        <v>539</v>
      </c>
      <c r="B19" s="138" t="s">
        <v>597</v>
      </c>
      <c r="C19" s="155" t="s">
        <v>377</v>
      </c>
      <c r="D19" s="156"/>
      <c r="E19" s="157"/>
      <c r="F19" s="158"/>
    </row>
    <row r="20" spans="1:6" ht="60" x14ac:dyDescent="0.2">
      <c r="A20" s="137" t="s">
        <v>538</v>
      </c>
      <c r="B20" s="138" t="s">
        <v>597</v>
      </c>
      <c r="C20" s="155" t="s">
        <v>377</v>
      </c>
      <c r="D20" s="156"/>
      <c r="E20" s="157"/>
      <c r="F20" s="158"/>
    </row>
    <row r="21" spans="1:6" ht="60" x14ac:dyDescent="0.2">
      <c r="A21" s="137" t="s">
        <v>537</v>
      </c>
      <c r="B21" s="138" t="s">
        <v>597</v>
      </c>
      <c r="C21" s="155" t="s">
        <v>377</v>
      </c>
      <c r="D21" s="156"/>
      <c r="E21" s="157"/>
      <c r="F21" s="158"/>
    </row>
    <row r="22" spans="1:6" ht="60" x14ac:dyDescent="0.2">
      <c r="A22" s="137" t="s">
        <v>536</v>
      </c>
      <c r="B22" s="138" t="s">
        <v>597</v>
      </c>
      <c r="C22" s="155" t="s">
        <v>377</v>
      </c>
      <c r="D22" s="156"/>
      <c r="E22" s="157"/>
      <c r="F22" s="158"/>
    </row>
    <row r="23" spans="1:6" ht="60" x14ac:dyDescent="0.2">
      <c r="A23" s="137" t="s">
        <v>535</v>
      </c>
      <c r="B23" s="138" t="s">
        <v>597</v>
      </c>
      <c r="C23" s="155" t="s">
        <v>377</v>
      </c>
      <c r="D23" s="156"/>
      <c r="E23" s="157"/>
      <c r="F23" s="158"/>
    </row>
    <row r="24" spans="1:6" ht="60" x14ac:dyDescent="0.2">
      <c r="A24" s="137" t="s">
        <v>534</v>
      </c>
      <c r="B24" s="138" t="s">
        <v>597</v>
      </c>
      <c r="C24" s="155" t="s">
        <v>377</v>
      </c>
      <c r="D24" s="156"/>
      <c r="E24" s="157"/>
      <c r="F24" s="158"/>
    </row>
    <row r="25" spans="1:6" ht="60" x14ac:dyDescent="0.2">
      <c r="A25" s="137" t="s">
        <v>533</v>
      </c>
      <c r="B25" s="138" t="s">
        <v>597</v>
      </c>
      <c r="C25" s="155" t="s">
        <v>377</v>
      </c>
      <c r="D25" s="156"/>
      <c r="E25" s="157"/>
      <c r="F25" s="158"/>
    </row>
    <row r="26" spans="1:6" ht="60" x14ac:dyDescent="0.2">
      <c r="A26" s="137" t="s">
        <v>532</v>
      </c>
      <c r="B26" s="138" t="s">
        <v>597</v>
      </c>
      <c r="C26" s="155" t="s">
        <v>377</v>
      </c>
      <c r="D26" s="156"/>
      <c r="E26" s="157"/>
      <c r="F26" s="158"/>
    </row>
    <row r="27" spans="1:6" ht="60.75" thickBot="1" x14ac:dyDescent="0.25">
      <c r="A27" s="137" t="s">
        <v>531</v>
      </c>
      <c r="B27" s="138" t="s">
        <v>597</v>
      </c>
      <c r="C27" s="155" t="s">
        <v>377</v>
      </c>
      <c r="D27" s="159"/>
      <c r="E27" s="160"/>
      <c r="F27" s="161"/>
    </row>
    <row r="28" spans="1:6" ht="30.75" thickBot="1" x14ac:dyDescent="0.25">
      <c r="A28" s="134" t="s">
        <v>530</v>
      </c>
      <c r="B28" s="135"/>
      <c r="C28" s="134"/>
      <c r="D28" s="136"/>
      <c r="E28" s="136"/>
      <c r="F28" s="136"/>
    </row>
    <row r="29" spans="1:6" ht="60" x14ac:dyDescent="0.2">
      <c r="A29" s="137" t="s">
        <v>529</v>
      </c>
      <c r="B29" s="138" t="s">
        <v>597</v>
      </c>
      <c r="C29" s="155" t="s">
        <v>377</v>
      </c>
      <c r="D29" s="140"/>
      <c r="E29" s="141"/>
      <c r="F29" s="142"/>
    </row>
    <row r="30" spans="1:6" ht="60" x14ac:dyDescent="0.2">
      <c r="A30" s="137" t="s">
        <v>528</v>
      </c>
      <c r="B30" s="138" t="s">
        <v>597</v>
      </c>
      <c r="C30" s="155" t="s">
        <v>377</v>
      </c>
      <c r="D30" s="143"/>
      <c r="E30" s="144"/>
      <c r="F30" s="145"/>
    </row>
    <row r="31" spans="1:6" ht="60" x14ac:dyDescent="0.2">
      <c r="A31" s="137" t="s">
        <v>527</v>
      </c>
      <c r="B31" s="138" t="s">
        <v>597</v>
      </c>
      <c r="C31" s="155" t="s">
        <v>377</v>
      </c>
      <c r="D31" s="143"/>
      <c r="E31" s="144"/>
      <c r="F31" s="145"/>
    </row>
    <row r="32" spans="1:6" ht="60" x14ac:dyDescent="0.2">
      <c r="A32" s="137" t="s">
        <v>526</v>
      </c>
      <c r="B32" s="138" t="s">
        <v>597</v>
      </c>
      <c r="C32" s="155" t="s">
        <v>377</v>
      </c>
      <c r="D32" s="143"/>
      <c r="E32" s="144"/>
      <c r="F32" s="145"/>
    </row>
    <row r="33" spans="1:6" ht="60" x14ac:dyDescent="0.2">
      <c r="A33" s="137" t="s">
        <v>525</v>
      </c>
      <c r="B33" s="138" t="s">
        <v>597</v>
      </c>
      <c r="C33" s="155" t="s">
        <v>377</v>
      </c>
      <c r="D33" s="143"/>
      <c r="E33" s="144"/>
      <c r="F33" s="145"/>
    </row>
    <row r="34" spans="1:6" ht="60" x14ac:dyDescent="0.2">
      <c r="A34" s="137" t="s">
        <v>524</v>
      </c>
      <c r="B34" s="138" t="s">
        <v>597</v>
      </c>
      <c r="C34" s="155" t="s">
        <v>377</v>
      </c>
      <c r="D34" s="143"/>
      <c r="E34" s="144"/>
      <c r="F34" s="145"/>
    </row>
    <row r="35" spans="1:6" ht="60" x14ac:dyDescent="0.2">
      <c r="A35" s="137" t="s">
        <v>523</v>
      </c>
      <c r="B35" s="138" t="s">
        <v>597</v>
      </c>
      <c r="C35" s="155" t="s">
        <v>377</v>
      </c>
      <c r="D35" s="143"/>
      <c r="E35" s="144"/>
      <c r="F35" s="145"/>
    </row>
    <row r="36" spans="1:6" ht="60.75" thickBot="1" x14ac:dyDescent="0.25">
      <c r="A36" s="137" t="s">
        <v>522</v>
      </c>
      <c r="B36" s="138" t="s">
        <v>597</v>
      </c>
      <c r="C36" s="155" t="s">
        <v>377</v>
      </c>
      <c r="D36" s="147"/>
      <c r="E36" s="148"/>
      <c r="F36" s="149"/>
    </row>
    <row r="37" spans="1:6" ht="15.75" thickBot="1" x14ac:dyDescent="0.25">
      <c r="A37" s="134" t="s">
        <v>521</v>
      </c>
      <c r="B37" s="135"/>
      <c r="C37" s="134"/>
      <c r="D37" s="136"/>
      <c r="E37" s="136"/>
      <c r="F37" s="136"/>
    </row>
    <row r="38" spans="1:6" ht="45" x14ac:dyDescent="0.2">
      <c r="A38" s="137" t="s">
        <v>520</v>
      </c>
      <c r="B38" s="138" t="s">
        <v>597</v>
      </c>
      <c r="C38" s="155" t="s">
        <v>377</v>
      </c>
      <c r="D38" s="679"/>
      <c r="E38" s="680"/>
      <c r="F38" s="681"/>
    </row>
    <row r="39" spans="1:6" ht="45" x14ac:dyDescent="0.2">
      <c r="A39" s="137" t="s">
        <v>519</v>
      </c>
      <c r="B39" s="138" t="s">
        <v>597</v>
      </c>
      <c r="C39" s="155" t="s">
        <v>377</v>
      </c>
      <c r="D39" s="464"/>
      <c r="E39" s="465"/>
      <c r="F39" s="682"/>
    </row>
    <row r="40" spans="1:6" ht="45" x14ac:dyDescent="0.2">
      <c r="A40" s="137" t="s">
        <v>518</v>
      </c>
      <c r="B40" s="138" t="s">
        <v>597</v>
      </c>
      <c r="C40" s="155" t="s">
        <v>377</v>
      </c>
      <c r="D40" s="464"/>
      <c r="E40" s="465"/>
      <c r="F40" s="682"/>
    </row>
    <row r="41" spans="1:6" ht="45" x14ac:dyDescent="0.2">
      <c r="A41" s="137" t="s">
        <v>517</v>
      </c>
      <c r="B41" s="138" t="s">
        <v>597</v>
      </c>
      <c r="C41" s="155" t="s">
        <v>377</v>
      </c>
      <c r="D41" s="464"/>
      <c r="E41" s="465"/>
      <c r="F41" s="682"/>
    </row>
    <row r="42" spans="1:6" ht="45" x14ac:dyDescent="0.2">
      <c r="A42" s="137" t="s">
        <v>516</v>
      </c>
      <c r="B42" s="138" t="s">
        <v>597</v>
      </c>
      <c r="C42" s="155" t="s">
        <v>377</v>
      </c>
      <c r="D42" s="464"/>
      <c r="E42" s="465"/>
      <c r="F42" s="682"/>
    </row>
    <row r="43" spans="1:6" ht="30" x14ac:dyDescent="0.2">
      <c r="A43" s="137" t="s">
        <v>515</v>
      </c>
      <c r="B43" s="138" t="s">
        <v>597</v>
      </c>
      <c r="C43" s="155" t="s">
        <v>377</v>
      </c>
      <c r="D43" s="464"/>
      <c r="E43" s="465"/>
      <c r="F43" s="682"/>
    </row>
    <row r="44" spans="1:6" ht="30" x14ac:dyDescent="0.2">
      <c r="A44" s="137" t="s">
        <v>514</v>
      </c>
      <c r="B44" s="138" t="s">
        <v>597</v>
      </c>
      <c r="C44" s="155" t="s">
        <v>377</v>
      </c>
      <c r="D44" s="464"/>
      <c r="E44" s="465"/>
      <c r="F44" s="682"/>
    </row>
    <row r="45" spans="1:6" ht="30" x14ac:dyDescent="0.2">
      <c r="A45" s="137" t="s">
        <v>513</v>
      </c>
      <c r="B45" s="138" t="s">
        <v>597</v>
      </c>
      <c r="C45" s="155" t="s">
        <v>377</v>
      </c>
      <c r="D45" s="464"/>
      <c r="E45" s="465"/>
      <c r="F45" s="682"/>
    </row>
    <row r="46" spans="1:6" ht="30" x14ac:dyDescent="0.2">
      <c r="A46" s="137" t="s">
        <v>512</v>
      </c>
      <c r="B46" s="138" t="s">
        <v>597</v>
      </c>
      <c r="C46" s="155" t="s">
        <v>377</v>
      </c>
      <c r="D46" s="464"/>
      <c r="E46" s="465"/>
      <c r="F46" s="682"/>
    </row>
    <row r="47" spans="1:6" ht="30" x14ac:dyDescent="0.2">
      <c r="A47" s="137" t="s">
        <v>511</v>
      </c>
      <c r="B47" s="138" t="s">
        <v>597</v>
      </c>
      <c r="C47" s="155" t="s">
        <v>377</v>
      </c>
      <c r="D47" s="464"/>
      <c r="E47" s="465"/>
      <c r="F47" s="682"/>
    </row>
    <row r="48" spans="1:6" ht="30.75" thickBot="1" x14ac:dyDescent="0.25">
      <c r="A48" s="137" t="s">
        <v>510</v>
      </c>
      <c r="B48" s="138" t="s">
        <v>597</v>
      </c>
      <c r="C48" s="155" t="s">
        <v>377</v>
      </c>
      <c r="D48" s="683"/>
      <c r="E48" s="684"/>
      <c r="F48" s="685"/>
    </row>
    <row r="49" spans="1:6" ht="30.75" thickBot="1" x14ac:dyDescent="0.25">
      <c r="A49" s="134" t="s">
        <v>509</v>
      </c>
      <c r="B49" s="135"/>
      <c r="C49" s="134"/>
      <c r="D49" s="136"/>
      <c r="E49" s="136"/>
      <c r="F49" s="136"/>
    </row>
    <row r="50" spans="1:6" ht="45" x14ac:dyDescent="0.2">
      <c r="A50" s="137" t="s">
        <v>508</v>
      </c>
      <c r="B50" s="138" t="s">
        <v>597</v>
      </c>
      <c r="C50" s="155" t="s">
        <v>377</v>
      </c>
      <c r="D50" s="679"/>
      <c r="E50" s="680"/>
      <c r="F50" s="681"/>
    </row>
    <row r="51" spans="1:6" ht="45" x14ac:dyDescent="0.2">
      <c r="A51" s="137" t="s">
        <v>504</v>
      </c>
      <c r="B51" s="138" t="s">
        <v>597</v>
      </c>
      <c r="C51" s="155" t="s">
        <v>377</v>
      </c>
      <c r="D51" s="464"/>
      <c r="E51" s="465"/>
      <c r="F51" s="682"/>
    </row>
    <row r="52" spans="1:6" ht="45" x14ac:dyDescent="0.2">
      <c r="A52" s="137" t="s">
        <v>503</v>
      </c>
      <c r="B52" s="138" t="s">
        <v>597</v>
      </c>
      <c r="C52" s="155" t="s">
        <v>377</v>
      </c>
      <c r="D52" s="464"/>
      <c r="E52" s="465"/>
      <c r="F52" s="682"/>
    </row>
    <row r="53" spans="1:6" ht="45" x14ac:dyDescent="0.2">
      <c r="A53" s="137" t="s">
        <v>501</v>
      </c>
      <c r="B53" s="138" t="s">
        <v>597</v>
      </c>
      <c r="C53" s="155" t="s">
        <v>377</v>
      </c>
      <c r="D53" s="464"/>
      <c r="E53" s="465"/>
      <c r="F53" s="682"/>
    </row>
    <row r="54" spans="1:6" ht="45" x14ac:dyDescent="0.2">
      <c r="A54" s="137" t="s">
        <v>500</v>
      </c>
      <c r="B54" s="138" t="s">
        <v>597</v>
      </c>
      <c r="C54" s="155" t="s">
        <v>377</v>
      </c>
      <c r="D54" s="464"/>
      <c r="E54" s="465"/>
      <c r="F54" s="682"/>
    </row>
    <row r="55" spans="1:6" ht="45" x14ac:dyDescent="0.2">
      <c r="A55" s="137" t="s">
        <v>499</v>
      </c>
      <c r="B55" s="138" t="s">
        <v>597</v>
      </c>
      <c r="C55" s="155" t="s">
        <v>377</v>
      </c>
      <c r="D55" s="464"/>
      <c r="E55" s="465"/>
      <c r="F55" s="682"/>
    </row>
    <row r="56" spans="1:6" ht="45" x14ac:dyDescent="0.2">
      <c r="A56" s="137" t="s">
        <v>498</v>
      </c>
      <c r="B56" s="138" t="s">
        <v>597</v>
      </c>
      <c r="C56" s="155" t="s">
        <v>377</v>
      </c>
      <c r="D56" s="464"/>
      <c r="E56" s="465"/>
      <c r="F56" s="682"/>
    </row>
    <row r="57" spans="1:6" ht="45" x14ac:dyDescent="0.2">
      <c r="A57" s="137" t="s">
        <v>497</v>
      </c>
      <c r="B57" s="138" t="s">
        <v>597</v>
      </c>
      <c r="C57" s="155" t="s">
        <v>377</v>
      </c>
      <c r="D57" s="464"/>
      <c r="E57" s="465"/>
      <c r="F57" s="682"/>
    </row>
    <row r="58" spans="1:6" ht="45.75" thickBot="1" x14ac:dyDescent="0.25">
      <c r="A58" s="137" t="s">
        <v>496</v>
      </c>
      <c r="B58" s="138" t="s">
        <v>597</v>
      </c>
      <c r="C58" s="155" t="s">
        <v>377</v>
      </c>
      <c r="D58" s="683"/>
      <c r="E58" s="684"/>
      <c r="F58" s="685"/>
    </row>
    <row r="59" spans="1:6" ht="30.75" thickBot="1" x14ac:dyDescent="0.25">
      <c r="A59" s="134" t="s">
        <v>495</v>
      </c>
      <c r="B59" s="135"/>
      <c r="C59" s="134"/>
      <c r="D59" s="136"/>
      <c r="E59" s="136"/>
      <c r="F59" s="136"/>
    </row>
    <row r="60" spans="1:6" ht="30" x14ac:dyDescent="0.2">
      <c r="A60" s="137" t="s">
        <v>494</v>
      </c>
      <c r="B60" s="138" t="s">
        <v>597</v>
      </c>
      <c r="C60" s="155" t="s">
        <v>377</v>
      </c>
      <c r="D60" s="679"/>
      <c r="E60" s="680"/>
      <c r="F60" s="681"/>
    </row>
    <row r="61" spans="1:6" ht="30" x14ac:dyDescent="0.2">
      <c r="A61" s="137" t="s">
        <v>493</v>
      </c>
      <c r="B61" s="138" t="s">
        <v>597</v>
      </c>
      <c r="C61" s="155" t="s">
        <v>377</v>
      </c>
      <c r="D61" s="464"/>
      <c r="E61" s="465"/>
      <c r="F61" s="682"/>
    </row>
    <row r="62" spans="1:6" ht="30" x14ac:dyDescent="0.2">
      <c r="A62" s="137" t="s">
        <v>492</v>
      </c>
      <c r="B62" s="138" t="s">
        <v>597</v>
      </c>
      <c r="C62" s="155" t="s">
        <v>377</v>
      </c>
      <c r="D62" s="464"/>
      <c r="E62" s="465"/>
      <c r="F62" s="682"/>
    </row>
    <row r="63" spans="1:6" ht="30" x14ac:dyDescent="0.2">
      <c r="A63" s="137" t="s">
        <v>491</v>
      </c>
      <c r="B63" s="138" t="s">
        <v>597</v>
      </c>
      <c r="C63" s="155" t="s">
        <v>377</v>
      </c>
      <c r="D63" s="464"/>
      <c r="E63" s="465"/>
      <c r="F63" s="682"/>
    </row>
    <row r="64" spans="1:6" ht="30" x14ac:dyDescent="0.2">
      <c r="A64" s="137" t="s">
        <v>490</v>
      </c>
      <c r="B64" s="138" t="s">
        <v>597</v>
      </c>
      <c r="C64" s="155" t="s">
        <v>377</v>
      </c>
      <c r="D64" s="464"/>
      <c r="E64" s="465"/>
      <c r="F64" s="682"/>
    </row>
    <row r="65" spans="1:6" ht="30" x14ac:dyDescent="0.2">
      <c r="A65" s="137" t="s">
        <v>489</v>
      </c>
      <c r="B65" s="138" t="s">
        <v>597</v>
      </c>
      <c r="C65" s="155" t="s">
        <v>377</v>
      </c>
      <c r="D65" s="464"/>
      <c r="E65" s="465"/>
      <c r="F65" s="682"/>
    </row>
    <row r="66" spans="1:6" ht="30" x14ac:dyDescent="0.2">
      <c r="A66" s="137" t="s">
        <v>488</v>
      </c>
      <c r="B66" s="138" t="s">
        <v>597</v>
      </c>
      <c r="C66" s="155" t="s">
        <v>377</v>
      </c>
      <c r="D66" s="464"/>
      <c r="E66" s="465"/>
      <c r="F66" s="682"/>
    </row>
    <row r="67" spans="1:6" ht="30" x14ac:dyDescent="0.2">
      <c r="A67" s="137" t="s">
        <v>487</v>
      </c>
      <c r="B67" s="138" t="s">
        <v>597</v>
      </c>
      <c r="C67" s="155" t="s">
        <v>377</v>
      </c>
      <c r="D67" s="464"/>
      <c r="E67" s="465"/>
      <c r="F67" s="682"/>
    </row>
    <row r="68" spans="1:6" ht="30.75" thickBot="1" x14ac:dyDescent="0.25">
      <c r="A68" s="137" t="s">
        <v>486</v>
      </c>
      <c r="B68" s="138" t="s">
        <v>597</v>
      </c>
      <c r="C68" s="155" t="s">
        <v>377</v>
      </c>
      <c r="D68" s="683"/>
      <c r="E68" s="684"/>
      <c r="F68" s="685"/>
    </row>
    <row r="69" spans="1:6" ht="30.75" thickBot="1" x14ac:dyDescent="0.25">
      <c r="A69" s="134" t="s">
        <v>485</v>
      </c>
      <c r="B69" s="135"/>
      <c r="C69" s="134"/>
      <c r="D69" s="136"/>
      <c r="E69" s="136"/>
      <c r="F69" s="136"/>
    </row>
    <row r="70" spans="1:6" ht="45" x14ac:dyDescent="0.2">
      <c r="A70" s="137" t="s">
        <v>484</v>
      </c>
      <c r="B70" s="138" t="s">
        <v>597</v>
      </c>
      <c r="C70" s="155" t="s">
        <v>377</v>
      </c>
      <c r="D70" s="679"/>
      <c r="E70" s="680"/>
      <c r="F70" s="681"/>
    </row>
    <row r="71" spans="1:6" ht="45" x14ac:dyDescent="0.2">
      <c r="A71" s="137" t="s">
        <v>482</v>
      </c>
      <c r="B71" s="138" t="s">
        <v>597</v>
      </c>
      <c r="C71" s="155" t="s">
        <v>377</v>
      </c>
      <c r="D71" s="464"/>
      <c r="E71" s="465"/>
      <c r="F71" s="682"/>
    </row>
    <row r="72" spans="1:6" ht="45" x14ac:dyDescent="0.2">
      <c r="A72" s="137" t="s">
        <v>481</v>
      </c>
      <c r="B72" s="138" t="s">
        <v>597</v>
      </c>
      <c r="C72" s="155" t="s">
        <v>377</v>
      </c>
      <c r="D72" s="464"/>
      <c r="E72" s="465"/>
      <c r="F72" s="682"/>
    </row>
    <row r="73" spans="1:6" ht="45" x14ac:dyDescent="0.2">
      <c r="A73" s="137" t="s">
        <v>480</v>
      </c>
      <c r="B73" s="138" t="s">
        <v>597</v>
      </c>
      <c r="C73" s="155" t="s">
        <v>377</v>
      </c>
      <c r="D73" s="464"/>
      <c r="E73" s="465"/>
      <c r="F73" s="682"/>
    </row>
    <row r="74" spans="1:6" ht="45" x14ac:dyDescent="0.2">
      <c r="A74" s="137" t="s">
        <v>479</v>
      </c>
      <c r="B74" s="138" t="s">
        <v>597</v>
      </c>
      <c r="C74" s="155" t="s">
        <v>377</v>
      </c>
      <c r="D74" s="464"/>
      <c r="E74" s="465"/>
      <c r="F74" s="682"/>
    </row>
    <row r="75" spans="1:6" ht="45" x14ac:dyDescent="0.2">
      <c r="A75" s="137" t="s">
        <v>478</v>
      </c>
      <c r="B75" s="138" t="s">
        <v>597</v>
      </c>
      <c r="C75" s="146">
        <v>500</v>
      </c>
      <c r="D75" s="464"/>
      <c r="E75" s="465"/>
      <c r="F75" s="682"/>
    </row>
    <row r="76" spans="1:6" ht="45" x14ac:dyDescent="0.2">
      <c r="A76" s="137" t="s">
        <v>477</v>
      </c>
      <c r="B76" s="138" t="s">
        <v>597</v>
      </c>
      <c r="C76" s="155" t="s">
        <v>377</v>
      </c>
      <c r="D76" s="464"/>
      <c r="E76" s="465"/>
      <c r="F76" s="682"/>
    </row>
    <row r="77" spans="1:6" ht="45" x14ac:dyDescent="0.2">
      <c r="A77" s="137" t="s">
        <v>476</v>
      </c>
      <c r="B77" s="138" t="s">
        <v>597</v>
      </c>
      <c r="C77" s="146">
        <v>500</v>
      </c>
      <c r="D77" s="464"/>
      <c r="E77" s="465"/>
      <c r="F77" s="682"/>
    </row>
    <row r="78" spans="1:6" ht="45" x14ac:dyDescent="0.2">
      <c r="A78" s="137" t="s">
        <v>475</v>
      </c>
      <c r="B78" s="138" t="s">
        <v>597</v>
      </c>
      <c r="C78" s="146">
        <v>350</v>
      </c>
      <c r="D78" s="464"/>
      <c r="E78" s="465"/>
      <c r="F78" s="682"/>
    </row>
    <row r="79" spans="1:6" ht="45" x14ac:dyDescent="0.2">
      <c r="A79" s="137" t="s">
        <v>474</v>
      </c>
      <c r="B79" s="138" t="s">
        <v>597</v>
      </c>
      <c r="C79" s="146">
        <v>500</v>
      </c>
      <c r="D79" s="464"/>
      <c r="E79" s="465"/>
      <c r="F79" s="682"/>
    </row>
    <row r="80" spans="1:6" ht="45.75" thickBot="1" x14ac:dyDescent="0.25">
      <c r="A80" s="137" t="s">
        <v>473</v>
      </c>
      <c r="B80" s="138" t="s">
        <v>597</v>
      </c>
      <c r="C80" s="146">
        <v>500</v>
      </c>
      <c r="D80" s="683"/>
      <c r="E80" s="684"/>
      <c r="F80" s="685"/>
    </row>
    <row r="81" spans="1:6" ht="15.75" thickBot="1" x14ac:dyDescent="0.25">
      <c r="A81" s="134" t="s">
        <v>472</v>
      </c>
      <c r="B81" s="135"/>
      <c r="C81" s="134"/>
      <c r="D81" s="136"/>
      <c r="E81" s="136"/>
      <c r="F81" s="136"/>
    </row>
    <row r="82" spans="1:6" ht="45" x14ac:dyDescent="0.2">
      <c r="A82" s="137" t="s">
        <v>471</v>
      </c>
      <c r="B82" s="138" t="s">
        <v>597</v>
      </c>
      <c r="C82" s="155" t="s">
        <v>377</v>
      </c>
      <c r="D82" s="140"/>
      <c r="E82" s="141"/>
      <c r="F82" s="142"/>
    </row>
    <row r="83" spans="1:6" ht="45" x14ac:dyDescent="0.2">
      <c r="A83" s="137" t="s">
        <v>470</v>
      </c>
      <c r="B83" s="138" t="s">
        <v>597</v>
      </c>
      <c r="C83" s="155" t="s">
        <v>377</v>
      </c>
      <c r="D83" s="143"/>
      <c r="E83" s="144"/>
      <c r="F83" s="145"/>
    </row>
    <row r="84" spans="1:6" ht="45" x14ac:dyDescent="0.2">
      <c r="A84" s="137" t="s">
        <v>469</v>
      </c>
      <c r="B84" s="138" t="s">
        <v>597</v>
      </c>
      <c r="C84" s="155" t="s">
        <v>377</v>
      </c>
      <c r="D84" s="143"/>
      <c r="E84" s="144"/>
      <c r="F84" s="145"/>
    </row>
    <row r="85" spans="1:6" ht="45" x14ac:dyDescent="0.2">
      <c r="A85" s="137" t="s">
        <v>468</v>
      </c>
      <c r="B85" s="138" t="s">
        <v>597</v>
      </c>
      <c r="C85" s="155" t="s">
        <v>377</v>
      </c>
      <c r="D85" s="143"/>
      <c r="E85" s="144"/>
      <c r="F85" s="145"/>
    </row>
    <row r="86" spans="1:6" ht="45" x14ac:dyDescent="0.2">
      <c r="A86" s="137" t="s">
        <v>467</v>
      </c>
      <c r="B86" s="138" t="s">
        <v>597</v>
      </c>
      <c r="C86" s="155" t="s">
        <v>377</v>
      </c>
      <c r="D86" s="143"/>
      <c r="E86" s="144"/>
      <c r="F86" s="145"/>
    </row>
    <row r="87" spans="1:6" ht="45" x14ac:dyDescent="0.2">
      <c r="A87" s="137" t="s">
        <v>466</v>
      </c>
      <c r="B87" s="138" t="s">
        <v>597</v>
      </c>
      <c r="C87" s="155" t="s">
        <v>377</v>
      </c>
      <c r="D87" s="143"/>
      <c r="E87" s="144"/>
      <c r="F87" s="145"/>
    </row>
    <row r="88" spans="1:6" ht="45" x14ac:dyDescent="0.2">
      <c r="A88" s="137" t="s">
        <v>465</v>
      </c>
      <c r="B88" s="138" t="s">
        <v>597</v>
      </c>
      <c r="C88" s="155" t="s">
        <v>377</v>
      </c>
      <c r="D88" s="143"/>
      <c r="E88" s="144"/>
      <c r="F88" s="145"/>
    </row>
    <row r="89" spans="1:6" ht="45" x14ac:dyDescent="0.2">
      <c r="A89" s="137" t="s">
        <v>464</v>
      </c>
      <c r="B89" s="138" t="s">
        <v>597</v>
      </c>
      <c r="C89" s="155" t="s">
        <v>377</v>
      </c>
      <c r="D89" s="143"/>
      <c r="E89" s="144"/>
      <c r="F89" s="145"/>
    </row>
    <row r="90" spans="1:6" ht="45.75" thickBot="1" x14ac:dyDescent="0.25">
      <c r="A90" s="137" t="s">
        <v>463</v>
      </c>
      <c r="B90" s="138" t="s">
        <v>597</v>
      </c>
      <c r="C90" s="155" t="s">
        <v>377</v>
      </c>
      <c r="D90" s="147"/>
      <c r="E90" s="148"/>
      <c r="F90" s="149"/>
    </row>
    <row r="91" spans="1:6" ht="30.75" thickBot="1" x14ac:dyDescent="0.25">
      <c r="A91" s="134" t="s">
        <v>462</v>
      </c>
      <c r="B91" s="135"/>
      <c r="C91" s="134"/>
      <c r="D91" s="136"/>
      <c r="E91" s="136"/>
      <c r="F91" s="136"/>
    </row>
    <row r="92" spans="1:6" ht="30" x14ac:dyDescent="0.2">
      <c r="A92" s="137" t="s">
        <v>461</v>
      </c>
      <c r="B92" s="138" t="s">
        <v>597</v>
      </c>
      <c r="C92" s="155" t="s">
        <v>377</v>
      </c>
      <c r="D92" s="140"/>
      <c r="E92" s="141"/>
      <c r="F92" s="142"/>
    </row>
    <row r="93" spans="1:6" ht="30" x14ac:dyDescent="0.2">
      <c r="A93" s="137" t="s">
        <v>460</v>
      </c>
      <c r="B93" s="138" t="s">
        <v>597</v>
      </c>
      <c r="C93" s="155" t="s">
        <v>377</v>
      </c>
      <c r="D93" s="143"/>
      <c r="E93" s="144"/>
      <c r="F93" s="145"/>
    </row>
    <row r="94" spans="1:6" ht="30" x14ac:dyDescent="0.2">
      <c r="A94" s="137" t="s">
        <v>459</v>
      </c>
      <c r="B94" s="138" t="s">
        <v>597</v>
      </c>
      <c r="C94" s="155" t="s">
        <v>377</v>
      </c>
      <c r="D94" s="143"/>
      <c r="E94" s="165"/>
      <c r="F94" s="145"/>
    </row>
    <row r="95" spans="1:6" ht="30" x14ac:dyDescent="0.2">
      <c r="A95" s="137" t="s">
        <v>458</v>
      </c>
      <c r="B95" s="138" t="s">
        <v>597</v>
      </c>
      <c r="C95" s="155" t="s">
        <v>377</v>
      </c>
      <c r="D95" s="143"/>
      <c r="E95" s="144"/>
      <c r="F95" s="145"/>
    </row>
    <row r="96" spans="1:6" ht="30" x14ac:dyDescent="0.2">
      <c r="A96" s="137" t="s">
        <v>457</v>
      </c>
      <c r="B96" s="138" t="s">
        <v>597</v>
      </c>
      <c r="C96" s="155" t="s">
        <v>377</v>
      </c>
      <c r="D96" s="143"/>
      <c r="E96" s="144"/>
      <c r="F96" s="145"/>
    </row>
    <row r="97" spans="1:6" ht="15.75" thickBot="1" x14ac:dyDescent="0.25">
      <c r="A97" s="150" t="s">
        <v>561</v>
      </c>
      <c r="B97" s="138"/>
      <c r="C97" s="151"/>
      <c r="D97" s="147"/>
      <c r="E97" s="148"/>
      <c r="F97" s="149"/>
    </row>
    <row r="98" spans="1:6" ht="30" x14ac:dyDescent="0.2">
      <c r="A98" s="166" t="s">
        <v>560</v>
      </c>
      <c r="B98" s="138"/>
      <c r="C98" s="150"/>
      <c r="D98" s="144"/>
      <c r="E98" s="144"/>
      <c r="F98" s="144"/>
    </row>
    <row r="99" spans="1:6" ht="30" x14ac:dyDescent="0.2">
      <c r="A99" s="137" t="s">
        <v>456</v>
      </c>
      <c r="B99" s="138" t="s">
        <v>597</v>
      </c>
      <c r="C99" s="137" t="s">
        <v>377</v>
      </c>
      <c r="D99" s="144"/>
      <c r="E99" s="144"/>
      <c r="F99" s="144"/>
    </row>
    <row r="100" spans="1:6" ht="30" x14ac:dyDescent="0.2">
      <c r="A100" s="137" t="s">
        <v>455</v>
      </c>
      <c r="B100" s="138" t="s">
        <v>597</v>
      </c>
      <c r="C100" s="137" t="s">
        <v>377</v>
      </c>
      <c r="D100" s="144"/>
      <c r="E100" s="144"/>
      <c r="F100" s="144"/>
    </row>
    <row r="101" spans="1:6" ht="30" x14ac:dyDescent="0.2">
      <c r="A101" s="134" t="s">
        <v>454</v>
      </c>
      <c r="B101" s="135"/>
      <c r="C101" s="134"/>
      <c r="D101" s="144"/>
      <c r="E101" s="144"/>
      <c r="F101" s="144"/>
    </row>
    <row r="102" spans="1:6" ht="30" x14ac:dyDescent="0.2">
      <c r="A102" s="137" t="s">
        <v>453</v>
      </c>
      <c r="B102" s="138" t="s">
        <v>597</v>
      </c>
      <c r="C102" s="137" t="s">
        <v>377</v>
      </c>
      <c r="D102" s="144"/>
      <c r="E102" s="144"/>
      <c r="F102" s="144"/>
    </row>
    <row r="103" spans="1:6" ht="30" x14ac:dyDescent="0.2">
      <c r="A103" s="137" t="s">
        <v>452</v>
      </c>
      <c r="B103" s="138" t="s">
        <v>597</v>
      </c>
      <c r="C103" s="137" t="s">
        <v>377</v>
      </c>
      <c r="D103" s="144"/>
      <c r="E103" s="144"/>
      <c r="F103" s="144"/>
    </row>
    <row r="104" spans="1:6" ht="30" x14ac:dyDescent="0.2">
      <c r="A104" s="137" t="s">
        <v>451</v>
      </c>
      <c r="B104" s="138" t="s">
        <v>597</v>
      </c>
      <c r="C104" s="137" t="s">
        <v>377</v>
      </c>
      <c r="D104" s="144"/>
      <c r="E104" s="144"/>
      <c r="F104" s="144"/>
    </row>
    <row r="105" spans="1:6" ht="30" x14ac:dyDescent="0.2">
      <c r="A105" s="134" t="s">
        <v>450</v>
      </c>
      <c r="B105" s="135"/>
      <c r="C105" s="134"/>
      <c r="D105" s="144"/>
      <c r="E105" s="144"/>
      <c r="F105" s="144"/>
    </row>
    <row r="106" spans="1:6" ht="30" x14ac:dyDescent="0.2">
      <c r="A106" s="137" t="s">
        <v>449</v>
      </c>
      <c r="B106" s="138" t="s">
        <v>597</v>
      </c>
      <c r="C106" s="137" t="s">
        <v>377</v>
      </c>
      <c r="D106" s="144"/>
      <c r="E106" s="144"/>
      <c r="F106" s="144"/>
    </row>
    <row r="107" spans="1:6" ht="30" x14ac:dyDescent="0.2">
      <c r="A107" s="137" t="s">
        <v>448</v>
      </c>
      <c r="B107" s="138" t="s">
        <v>597</v>
      </c>
      <c r="C107" s="137" t="s">
        <v>377</v>
      </c>
      <c r="D107" s="144"/>
      <c r="E107" s="144"/>
      <c r="F107" s="144"/>
    </row>
    <row r="108" spans="1:6" ht="30" x14ac:dyDescent="0.2">
      <c r="A108" s="137" t="s">
        <v>447</v>
      </c>
      <c r="B108" s="138" t="s">
        <v>597</v>
      </c>
      <c r="C108" s="137" t="s">
        <v>377</v>
      </c>
      <c r="D108" s="144"/>
      <c r="E108" s="144"/>
      <c r="F108" s="144"/>
    </row>
    <row r="109" spans="1:6" ht="30" x14ac:dyDescent="0.2">
      <c r="A109" s="137" t="s">
        <v>446</v>
      </c>
      <c r="B109" s="138" t="s">
        <v>597</v>
      </c>
      <c r="C109" s="137" t="s">
        <v>377</v>
      </c>
      <c r="D109" s="144"/>
      <c r="E109" s="144"/>
      <c r="F109" s="144"/>
    </row>
    <row r="110" spans="1:6" ht="45" x14ac:dyDescent="0.2">
      <c r="A110" s="137" t="s">
        <v>445</v>
      </c>
      <c r="B110" s="138" t="s">
        <v>597</v>
      </c>
      <c r="C110" s="137" t="s">
        <v>377</v>
      </c>
      <c r="D110" s="144"/>
      <c r="E110" s="144"/>
      <c r="F110" s="144"/>
    </row>
    <row r="111" spans="1:6" ht="15.75" thickBot="1" x14ac:dyDescent="0.25">
      <c r="A111" s="134" t="s">
        <v>444</v>
      </c>
      <c r="B111" s="135"/>
      <c r="C111" s="134"/>
      <c r="D111" s="144"/>
      <c r="E111" s="144"/>
      <c r="F111" s="144"/>
    </row>
    <row r="112" spans="1:6" ht="30" x14ac:dyDescent="0.2">
      <c r="A112" s="137" t="s">
        <v>443</v>
      </c>
      <c r="B112" s="138" t="s">
        <v>597</v>
      </c>
      <c r="C112" s="155" t="s">
        <v>377</v>
      </c>
      <c r="D112" s="679"/>
      <c r="E112" s="680"/>
      <c r="F112" s="681"/>
    </row>
    <row r="113" spans="1:6" ht="30" x14ac:dyDescent="0.2">
      <c r="A113" s="137" t="s">
        <v>442</v>
      </c>
      <c r="B113" s="138" t="s">
        <v>597</v>
      </c>
      <c r="C113" s="155" t="s">
        <v>377</v>
      </c>
      <c r="D113" s="464"/>
      <c r="E113" s="465"/>
      <c r="F113" s="682"/>
    </row>
    <row r="114" spans="1:6" ht="30" x14ac:dyDescent="0.2">
      <c r="A114" s="137" t="s">
        <v>441</v>
      </c>
      <c r="B114" s="138" t="s">
        <v>597</v>
      </c>
      <c r="C114" s="155" t="s">
        <v>377</v>
      </c>
      <c r="D114" s="464"/>
      <c r="E114" s="465"/>
      <c r="F114" s="682"/>
    </row>
    <row r="115" spans="1:6" ht="30" x14ac:dyDescent="0.2">
      <c r="A115" s="137" t="s">
        <v>440</v>
      </c>
      <c r="B115" s="138" t="s">
        <v>597</v>
      </c>
      <c r="C115" s="155" t="s">
        <v>377</v>
      </c>
      <c r="D115" s="464"/>
      <c r="E115" s="465"/>
      <c r="F115" s="682"/>
    </row>
    <row r="116" spans="1:6" ht="30" x14ac:dyDescent="0.2">
      <c r="A116" s="137" t="s">
        <v>439</v>
      </c>
      <c r="B116" s="138" t="s">
        <v>597</v>
      </c>
      <c r="C116" s="155" t="s">
        <v>377</v>
      </c>
      <c r="D116" s="464"/>
      <c r="E116" s="465"/>
      <c r="F116" s="682"/>
    </row>
    <row r="117" spans="1:6" ht="30" x14ac:dyDescent="0.2">
      <c r="A117" s="137" t="s">
        <v>438</v>
      </c>
      <c r="B117" s="138" t="s">
        <v>597</v>
      </c>
      <c r="C117" s="155" t="s">
        <v>377</v>
      </c>
      <c r="D117" s="464"/>
      <c r="E117" s="465"/>
      <c r="F117" s="682"/>
    </row>
    <row r="118" spans="1:6" ht="30" x14ac:dyDescent="0.2">
      <c r="A118" s="137" t="s">
        <v>437</v>
      </c>
      <c r="B118" s="138" t="s">
        <v>597</v>
      </c>
      <c r="C118" s="155" t="s">
        <v>377</v>
      </c>
      <c r="D118" s="464"/>
      <c r="E118" s="465"/>
      <c r="F118" s="682"/>
    </row>
    <row r="119" spans="1:6" ht="30" x14ac:dyDescent="0.2">
      <c r="A119" s="137" t="s">
        <v>436</v>
      </c>
      <c r="B119" s="138" t="s">
        <v>597</v>
      </c>
      <c r="C119" s="155" t="s">
        <v>377</v>
      </c>
      <c r="D119" s="464"/>
      <c r="E119" s="465"/>
      <c r="F119" s="682"/>
    </row>
    <row r="120" spans="1:6" ht="30" x14ac:dyDescent="0.2">
      <c r="A120" s="137" t="s">
        <v>435</v>
      </c>
      <c r="B120" s="138" t="s">
        <v>597</v>
      </c>
      <c r="C120" s="155" t="s">
        <v>377</v>
      </c>
      <c r="D120" s="464"/>
      <c r="E120" s="465"/>
      <c r="F120" s="682"/>
    </row>
    <row r="121" spans="1:6" ht="30" x14ac:dyDescent="0.2">
      <c r="A121" s="137" t="s">
        <v>434</v>
      </c>
      <c r="B121" s="138" t="s">
        <v>597</v>
      </c>
      <c r="C121" s="155" t="s">
        <v>377</v>
      </c>
      <c r="D121" s="464"/>
      <c r="E121" s="465"/>
      <c r="F121" s="682"/>
    </row>
    <row r="122" spans="1:6" ht="30" x14ac:dyDescent="0.2">
      <c r="A122" s="137" t="s">
        <v>433</v>
      </c>
      <c r="B122" s="138" t="s">
        <v>597</v>
      </c>
      <c r="C122" s="155" t="s">
        <v>377</v>
      </c>
      <c r="D122" s="464"/>
      <c r="E122" s="465"/>
      <c r="F122" s="682"/>
    </row>
    <row r="123" spans="1:6" ht="30" x14ac:dyDescent="0.2">
      <c r="A123" s="137" t="s">
        <v>432</v>
      </c>
      <c r="B123" s="138" t="s">
        <v>597</v>
      </c>
      <c r="C123" s="155" t="s">
        <v>377</v>
      </c>
      <c r="D123" s="464"/>
      <c r="E123" s="465"/>
      <c r="F123" s="682"/>
    </row>
    <row r="124" spans="1:6" ht="30" x14ac:dyDescent="0.2">
      <c r="A124" s="137" t="s">
        <v>431</v>
      </c>
      <c r="B124" s="138" t="s">
        <v>597</v>
      </c>
      <c r="C124" s="155" t="s">
        <v>377</v>
      </c>
      <c r="D124" s="464"/>
      <c r="E124" s="465"/>
      <c r="F124" s="682"/>
    </row>
    <row r="125" spans="1:6" ht="30" x14ac:dyDescent="0.2">
      <c r="A125" s="137" t="s">
        <v>430</v>
      </c>
      <c r="B125" s="138" t="s">
        <v>597</v>
      </c>
      <c r="C125" s="155" t="s">
        <v>377</v>
      </c>
      <c r="D125" s="464"/>
      <c r="E125" s="465"/>
      <c r="F125" s="682"/>
    </row>
    <row r="126" spans="1:6" ht="30" x14ac:dyDescent="0.2">
      <c r="A126" s="137" t="s">
        <v>429</v>
      </c>
      <c r="B126" s="138" t="s">
        <v>597</v>
      </c>
      <c r="C126" s="155" t="s">
        <v>377</v>
      </c>
      <c r="D126" s="464"/>
      <c r="E126" s="465"/>
      <c r="F126" s="682"/>
    </row>
    <row r="127" spans="1:6" ht="30" x14ac:dyDescent="0.2">
      <c r="A127" s="137" t="s">
        <v>428</v>
      </c>
      <c r="B127" s="138" t="s">
        <v>597</v>
      </c>
      <c r="C127" s="155" t="s">
        <v>377</v>
      </c>
      <c r="D127" s="464"/>
      <c r="E127" s="465"/>
      <c r="F127" s="682"/>
    </row>
    <row r="128" spans="1:6" ht="30" x14ac:dyDescent="0.2">
      <c r="A128" s="137" t="s">
        <v>427</v>
      </c>
      <c r="B128" s="138" t="s">
        <v>597</v>
      </c>
      <c r="C128" s="155" t="s">
        <v>377</v>
      </c>
      <c r="D128" s="464"/>
      <c r="E128" s="465"/>
      <c r="F128" s="682"/>
    </row>
    <row r="129" spans="1:6" ht="30" x14ac:dyDescent="0.2">
      <c r="A129" s="137" t="s">
        <v>426</v>
      </c>
      <c r="B129" s="138" t="s">
        <v>597</v>
      </c>
      <c r="C129" s="155" t="s">
        <v>377</v>
      </c>
      <c r="D129" s="464"/>
      <c r="E129" s="465"/>
      <c r="F129" s="682"/>
    </row>
    <row r="130" spans="1:6" ht="30" x14ac:dyDescent="0.2">
      <c r="A130" s="137" t="s">
        <v>425</v>
      </c>
      <c r="B130" s="138" t="s">
        <v>597</v>
      </c>
      <c r="C130" s="155" t="s">
        <v>377</v>
      </c>
      <c r="D130" s="464"/>
      <c r="E130" s="465"/>
      <c r="F130" s="682"/>
    </row>
    <row r="131" spans="1:6" ht="30" x14ac:dyDescent="0.2">
      <c r="A131" s="137" t="s">
        <v>424</v>
      </c>
      <c r="B131" s="138" t="s">
        <v>597</v>
      </c>
      <c r="C131" s="155" t="s">
        <v>377</v>
      </c>
      <c r="D131" s="464"/>
      <c r="E131" s="465"/>
      <c r="F131" s="682"/>
    </row>
    <row r="132" spans="1:6" ht="30" x14ac:dyDescent="0.2">
      <c r="A132" s="137" t="s">
        <v>423</v>
      </c>
      <c r="B132" s="138" t="s">
        <v>597</v>
      </c>
      <c r="C132" s="155" t="s">
        <v>377</v>
      </c>
      <c r="D132" s="464"/>
      <c r="E132" s="465"/>
      <c r="F132" s="682"/>
    </row>
    <row r="133" spans="1:6" ht="30" x14ac:dyDescent="0.2">
      <c r="A133" s="137" t="s">
        <v>422</v>
      </c>
      <c r="B133" s="138" t="s">
        <v>597</v>
      </c>
      <c r="C133" s="155" t="s">
        <v>377</v>
      </c>
      <c r="D133" s="464"/>
      <c r="E133" s="465"/>
      <c r="F133" s="682"/>
    </row>
    <row r="134" spans="1:6" ht="30" x14ac:dyDescent="0.2">
      <c r="A134" s="137" t="s">
        <v>421</v>
      </c>
      <c r="B134" s="138" t="s">
        <v>597</v>
      </c>
      <c r="C134" s="155" t="s">
        <v>377</v>
      </c>
      <c r="D134" s="464"/>
      <c r="E134" s="465"/>
      <c r="F134" s="682"/>
    </row>
    <row r="135" spans="1:6" ht="30" x14ac:dyDescent="0.2">
      <c r="A135" s="137" t="s">
        <v>416</v>
      </c>
      <c r="B135" s="138" t="s">
        <v>597</v>
      </c>
      <c r="C135" s="155" t="s">
        <v>377</v>
      </c>
      <c r="D135" s="464"/>
      <c r="E135" s="465"/>
      <c r="F135" s="682"/>
    </row>
    <row r="136" spans="1:6" ht="30" x14ac:dyDescent="0.2">
      <c r="A136" s="137" t="s">
        <v>415</v>
      </c>
      <c r="B136" s="138" t="s">
        <v>597</v>
      </c>
      <c r="C136" s="155" t="s">
        <v>377</v>
      </c>
      <c r="D136" s="464"/>
      <c r="E136" s="465"/>
      <c r="F136" s="682"/>
    </row>
    <row r="137" spans="1:6" ht="30.75" thickBot="1" x14ac:dyDescent="0.25">
      <c r="A137" s="137" t="s">
        <v>414</v>
      </c>
      <c r="B137" s="138" t="s">
        <v>597</v>
      </c>
      <c r="C137" s="155" t="s">
        <v>377</v>
      </c>
      <c r="D137" s="683"/>
      <c r="E137" s="684"/>
      <c r="F137" s="685"/>
    </row>
    <row r="138" spans="1:6" ht="15.75" thickBot="1" x14ac:dyDescent="0.25">
      <c r="A138" s="134" t="s">
        <v>413</v>
      </c>
      <c r="B138" s="135"/>
      <c r="C138" s="134"/>
      <c r="D138" s="136"/>
      <c r="E138" s="136"/>
      <c r="F138" s="136"/>
    </row>
    <row r="139" spans="1:6" ht="60.75" thickBot="1" x14ac:dyDescent="0.25">
      <c r="A139" s="137" t="s">
        <v>412</v>
      </c>
      <c r="B139" s="138" t="s">
        <v>597</v>
      </c>
      <c r="C139" s="155" t="s">
        <v>377</v>
      </c>
      <c r="D139" s="167"/>
      <c r="E139" s="168"/>
      <c r="F139" s="169"/>
    </row>
    <row r="140" spans="1:6" ht="60.75" thickBot="1" x14ac:dyDescent="0.25">
      <c r="A140" s="137" t="s">
        <v>411</v>
      </c>
      <c r="B140" s="138" t="s">
        <v>597</v>
      </c>
      <c r="C140" s="155" t="s">
        <v>377</v>
      </c>
      <c r="D140" s="686"/>
      <c r="E140" s="687"/>
      <c r="F140" s="688"/>
    </row>
    <row r="141" spans="1:6" ht="60.75" thickBot="1" x14ac:dyDescent="0.25">
      <c r="A141" s="137" t="s">
        <v>410</v>
      </c>
      <c r="B141" s="138" t="s">
        <v>597</v>
      </c>
      <c r="C141" s="155" t="s">
        <v>377</v>
      </c>
      <c r="D141" s="167"/>
      <c r="E141" s="168"/>
      <c r="F141" s="169"/>
    </row>
    <row r="142" spans="1:6" ht="60.75" thickBot="1" x14ac:dyDescent="0.25">
      <c r="A142" s="137" t="s">
        <v>408</v>
      </c>
      <c r="B142" s="138" t="s">
        <v>597</v>
      </c>
      <c r="C142" s="155" t="s">
        <v>377</v>
      </c>
      <c r="D142" s="686"/>
      <c r="E142" s="687"/>
      <c r="F142" s="688"/>
    </row>
    <row r="143" spans="1:6" ht="30.75" thickBot="1" x14ac:dyDescent="0.25">
      <c r="A143" s="134" t="s">
        <v>407</v>
      </c>
      <c r="B143" s="135"/>
      <c r="C143" s="134"/>
      <c r="D143" s="136"/>
      <c r="E143" s="136"/>
      <c r="F143" s="136"/>
    </row>
    <row r="144" spans="1:6" ht="45" x14ac:dyDescent="0.2">
      <c r="A144" s="137" t="s">
        <v>406</v>
      </c>
      <c r="B144" s="138" t="s">
        <v>597</v>
      </c>
      <c r="C144" s="155" t="s">
        <v>377</v>
      </c>
      <c r="D144" s="140"/>
      <c r="E144" s="141"/>
      <c r="F144" s="142"/>
    </row>
    <row r="145" spans="1:6" ht="45" x14ac:dyDescent="0.2">
      <c r="A145" s="137" t="s">
        <v>405</v>
      </c>
      <c r="B145" s="138" t="s">
        <v>597</v>
      </c>
      <c r="C145" s="155" t="s">
        <v>377</v>
      </c>
      <c r="D145" s="143"/>
      <c r="E145" s="144"/>
      <c r="F145" s="145"/>
    </row>
    <row r="146" spans="1:6" ht="45" x14ac:dyDescent="0.2">
      <c r="A146" s="137" t="s">
        <v>404</v>
      </c>
      <c r="B146" s="138" t="s">
        <v>597</v>
      </c>
      <c r="C146" s="155" t="s">
        <v>377</v>
      </c>
      <c r="D146" s="143"/>
      <c r="E146" s="144"/>
      <c r="F146" s="145"/>
    </row>
    <row r="147" spans="1:6" ht="45" x14ac:dyDescent="0.2">
      <c r="A147" s="137" t="s">
        <v>403</v>
      </c>
      <c r="B147" s="138" t="s">
        <v>597</v>
      </c>
      <c r="C147" s="155" t="s">
        <v>377</v>
      </c>
      <c r="D147" s="143"/>
      <c r="E147" s="144"/>
      <c r="F147" s="145"/>
    </row>
    <row r="148" spans="1:6" ht="45" x14ac:dyDescent="0.2">
      <c r="A148" s="137" t="s">
        <v>402</v>
      </c>
      <c r="B148" s="138" t="s">
        <v>597</v>
      </c>
      <c r="C148" s="155" t="s">
        <v>377</v>
      </c>
      <c r="D148" s="143"/>
      <c r="E148" s="144"/>
      <c r="F148" s="145"/>
    </row>
    <row r="149" spans="1:6" ht="45" x14ac:dyDescent="0.2">
      <c r="A149" s="137" t="s">
        <v>401</v>
      </c>
      <c r="B149" s="138" t="s">
        <v>597</v>
      </c>
      <c r="C149" s="155" t="s">
        <v>377</v>
      </c>
      <c r="D149" s="143"/>
      <c r="E149" s="144"/>
      <c r="F149" s="145"/>
    </row>
    <row r="150" spans="1:6" ht="45" x14ac:dyDescent="0.2">
      <c r="A150" s="137" t="s">
        <v>400</v>
      </c>
      <c r="B150" s="138" t="s">
        <v>597</v>
      </c>
      <c r="C150" s="146">
        <v>500</v>
      </c>
      <c r="D150" s="143"/>
      <c r="E150" s="144"/>
      <c r="F150" s="145"/>
    </row>
    <row r="151" spans="1:6" ht="45" x14ac:dyDescent="0.2">
      <c r="A151" s="137" t="s">
        <v>399</v>
      </c>
      <c r="B151" s="138" t="s">
        <v>597</v>
      </c>
      <c r="C151" s="146">
        <v>500</v>
      </c>
      <c r="D151" s="143"/>
      <c r="E151" s="144"/>
      <c r="F151" s="145"/>
    </row>
    <row r="152" spans="1:6" ht="45" x14ac:dyDescent="0.2">
      <c r="A152" s="137" t="s">
        <v>398</v>
      </c>
      <c r="B152" s="138" t="s">
        <v>597</v>
      </c>
      <c r="C152" s="146">
        <v>500</v>
      </c>
      <c r="D152" s="143"/>
      <c r="E152" s="144"/>
      <c r="F152" s="145"/>
    </row>
    <row r="153" spans="1:6" ht="45.75" thickBot="1" x14ac:dyDescent="0.25">
      <c r="A153" s="137" t="s">
        <v>397</v>
      </c>
      <c r="B153" s="138" t="s">
        <v>597</v>
      </c>
      <c r="C153" s="155" t="s">
        <v>377</v>
      </c>
      <c r="D153" s="147"/>
      <c r="E153" s="148"/>
      <c r="F153" s="149"/>
    </row>
    <row r="154" spans="1:6" ht="30.75" thickBot="1" x14ac:dyDescent="0.25">
      <c r="A154" s="134" t="s">
        <v>396</v>
      </c>
      <c r="B154" s="135"/>
      <c r="C154" s="134"/>
      <c r="D154" s="136"/>
      <c r="E154" s="136"/>
      <c r="F154" s="136"/>
    </row>
    <row r="155" spans="1:6" ht="45" x14ac:dyDescent="0.2">
      <c r="A155" s="137" t="s">
        <v>395</v>
      </c>
      <c r="B155" s="138" t="s">
        <v>597</v>
      </c>
      <c r="C155" s="155" t="s">
        <v>377</v>
      </c>
      <c r="D155" s="140"/>
      <c r="E155" s="141"/>
      <c r="F155" s="142"/>
    </row>
    <row r="156" spans="1:6" ht="45" x14ac:dyDescent="0.2">
      <c r="A156" s="137" t="s">
        <v>394</v>
      </c>
      <c r="B156" s="138" t="s">
        <v>597</v>
      </c>
      <c r="C156" s="155" t="s">
        <v>377</v>
      </c>
      <c r="D156" s="143"/>
      <c r="E156" s="144"/>
      <c r="F156" s="145"/>
    </row>
    <row r="157" spans="1:6" ht="45" x14ac:dyDescent="0.2">
      <c r="A157" s="137" t="s">
        <v>393</v>
      </c>
      <c r="B157" s="138" t="s">
        <v>597</v>
      </c>
      <c r="C157" s="155" t="s">
        <v>377</v>
      </c>
      <c r="D157" s="143"/>
      <c r="E157" s="144"/>
      <c r="F157" s="145"/>
    </row>
    <row r="158" spans="1:6" ht="45" x14ac:dyDescent="0.2">
      <c r="A158" s="137" t="s">
        <v>392</v>
      </c>
      <c r="B158" s="138" t="s">
        <v>597</v>
      </c>
      <c r="C158" s="155" t="s">
        <v>377</v>
      </c>
      <c r="D158" s="143"/>
      <c r="E158" s="144"/>
      <c r="F158" s="145"/>
    </row>
    <row r="159" spans="1:6" ht="45" x14ac:dyDescent="0.2">
      <c r="A159" s="137" t="s">
        <v>391</v>
      </c>
      <c r="B159" s="138" t="s">
        <v>597</v>
      </c>
      <c r="C159" s="155" t="s">
        <v>377</v>
      </c>
      <c r="D159" s="143"/>
      <c r="E159" s="144"/>
      <c r="F159" s="145"/>
    </row>
    <row r="160" spans="1:6" ht="45" x14ac:dyDescent="0.2">
      <c r="A160" s="137" t="s">
        <v>390</v>
      </c>
      <c r="B160" s="138" t="s">
        <v>597</v>
      </c>
      <c r="C160" s="155" t="s">
        <v>377</v>
      </c>
      <c r="D160" s="143"/>
      <c r="E160" s="144"/>
      <c r="F160" s="145"/>
    </row>
    <row r="161" spans="1:6" ht="45" x14ac:dyDescent="0.2">
      <c r="A161" s="137" t="s">
        <v>389</v>
      </c>
      <c r="B161" s="138" t="s">
        <v>597</v>
      </c>
      <c r="C161" s="155" t="s">
        <v>377</v>
      </c>
      <c r="D161" s="143"/>
      <c r="E161" s="144"/>
      <c r="F161" s="145"/>
    </row>
    <row r="162" spans="1:6" ht="45.75" thickBot="1" x14ac:dyDescent="0.25">
      <c r="A162" s="137" t="s">
        <v>388</v>
      </c>
      <c r="B162" s="138" t="s">
        <v>597</v>
      </c>
      <c r="C162" s="155" t="s">
        <v>377</v>
      </c>
      <c r="D162" s="147"/>
      <c r="E162" s="148"/>
      <c r="F162" s="149"/>
    </row>
    <row r="163" spans="1:6" ht="30.75" thickBot="1" x14ac:dyDescent="0.25">
      <c r="A163" s="134" t="s">
        <v>387</v>
      </c>
      <c r="B163" s="135"/>
      <c r="C163" s="134"/>
      <c r="D163" s="136"/>
      <c r="E163" s="136"/>
      <c r="F163" s="136"/>
    </row>
    <row r="164" spans="1:6" ht="45" x14ac:dyDescent="0.2">
      <c r="A164" s="137" t="s">
        <v>386</v>
      </c>
      <c r="B164" s="138" t="s">
        <v>597</v>
      </c>
      <c r="C164" s="155" t="s">
        <v>377</v>
      </c>
      <c r="D164" s="140"/>
      <c r="E164" s="141"/>
      <c r="F164" s="142"/>
    </row>
    <row r="165" spans="1:6" ht="45" x14ac:dyDescent="0.2">
      <c r="A165" s="137" t="s">
        <v>385</v>
      </c>
      <c r="B165" s="138" t="s">
        <v>597</v>
      </c>
      <c r="C165" s="155" t="s">
        <v>377</v>
      </c>
      <c r="D165" s="143"/>
      <c r="E165" s="144"/>
      <c r="F165" s="145"/>
    </row>
    <row r="166" spans="1:6" ht="45" x14ac:dyDescent="0.2">
      <c r="A166" s="137" t="s">
        <v>384</v>
      </c>
      <c r="B166" s="138" t="s">
        <v>597</v>
      </c>
      <c r="C166" s="155" t="s">
        <v>377</v>
      </c>
      <c r="D166" s="143"/>
      <c r="E166" s="144"/>
      <c r="F166" s="145"/>
    </row>
    <row r="167" spans="1:6" ht="45" x14ac:dyDescent="0.2">
      <c r="A167" s="137" t="s">
        <v>383</v>
      </c>
      <c r="B167" s="138" t="s">
        <v>597</v>
      </c>
      <c r="C167" s="155" t="s">
        <v>377</v>
      </c>
      <c r="D167" s="143"/>
      <c r="E167" s="144"/>
      <c r="F167" s="145"/>
    </row>
    <row r="168" spans="1:6" ht="45.75" thickBot="1" x14ac:dyDescent="0.25">
      <c r="A168" s="137" t="s">
        <v>382</v>
      </c>
      <c r="B168" s="138" t="s">
        <v>597</v>
      </c>
      <c r="C168" s="155" t="s">
        <v>377</v>
      </c>
      <c r="D168" s="147"/>
      <c r="E168" s="148"/>
      <c r="F168" s="149"/>
    </row>
    <row r="169" spans="1:6" ht="30.75" thickBot="1" x14ac:dyDescent="0.25">
      <c r="A169" s="134" t="s">
        <v>381</v>
      </c>
      <c r="B169" s="135"/>
      <c r="C169" s="134"/>
      <c r="D169" s="136"/>
      <c r="E169" s="136"/>
      <c r="F169" s="136"/>
    </row>
    <row r="170" spans="1:6" ht="60" x14ac:dyDescent="0.2">
      <c r="A170" s="137" t="s">
        <v>380</v>
      </c>
      <c r="B170" s="138" t="s">
        <v>597</v>
      </c>
      <c r="C170" s="155" t="s">
        <v>377</v>
      </c>
      <c r="D170" s="679"/>
      <c r="E170" s="680"/>
      <c r="F170" s="681"/>
    </row>
    <row r="171" spans="1:6" ht="45" x14ac:dyDescent="0.2">
      <c r="A171" s="137" t="s">
        <v>379</v>
      </c>
      <c r="B171" s="138" t="s">
        <v>597</v>
      </c>
      <c r="C171" s="155" t="s">
        <v>377</v>
      </c>
      <c r="D171" s="464"/>
      <c r="E171" s="465"/>
      <c r="F171" s="682"/>
    </row>
    <row r="172" spans="1:6" ht="45.75" thickBot="1" x14ac:dyDescent="0.25">
      <c r="A172" s="137" t="s">
        <v>378</v>
      </c>
      <c r="B172" s="138" t="s">
        <v>597</v>
      </c>
      <c r="C172" s="155" t="s">
        <v>377</v>
      </c>
      <c r="D172" s="683"/>
      <c r="E172" s="684"/>
      <c r="F172" s="685"/>
    </row>
  </sheetData>
  <mergeCells count="8">
    <mergeCell ref="D170:F172"/>
    <mergeCell ref="D38:F48"/>
    <mergeCell ref="D50:F58"/>
    <mergeCell ref="D60:F68"/>
    <mergeCell ref="D70:F80"/>
    <mergeCell ref="D112:F137"/>
    <mergeCell ref="D140:F140"/>
    <mergeCell ref="D142:F142"/>
  </mergeCells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ОСНОВНОЕ</vt:lpstr>
      <vt:lpstr>ПЕНА монтажная </vt:lpstr>
      <vt:lpstr>Ленты и Псулы</vt:lpstr>
      <vt:lpstr>Москитная Группа </vt:lpstr>
      <vt:lpstr>Дистанционная рамка </vt:lpstr>
      <vt:lpstr> Саморезы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Андрей Репин</cp:lastModifiedBy>
  <cp:lastPrinted>2012-03-20T13:15:14Z</cp:lastPrinted>
  <dcterms:created xsi:type="dcterms:W3CDTF">1996-10-08T23:32:33Z</dcterms:created>
  <dcterms:modified xsi:type="dcterms:W3CDTF">2017-03-29T08:19:04Z</dcterms:modified>
</cp:coreProperties>
</file>